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256" windowHeight="12576" tabRatio="731" firstSheet="1" activeTab="2"/>
  </bookViews>
  <sheets>
    <sheet name="Year-end Performance Review" sheetId="1" state="hidden" r:id="rId1"/>
    <sheet name=" Instructions" sheetId="2" r:id="rId2"/>
    <sheet name="1 Volume Projections" sheetId="3" r:id="rId3"/>
    <sheet name="2 Salary &amp; Fringe" sheetId="4" r:id="rId4"/>
    <sheet name="3 Other Direct Expenses" sheetId="5" r:id="rId5"/>
    <sheet name="4 Admin Overhead Expenses" sheetId="6" r:id="rId6"/>
    <sheet name="5 Equipment Depreciation" sheetId="7" r:id="rId7"/>
    <sheet name="6 Expense Summary" sheetId="8" r:id="rId8"/>
    <sheet name="7 Proposed Rate(s)" sheetId="9" r:id="rId9"/>
    <sheet name="8 Revenue Summary" sheetId="10" r:id="rId10"/>
    <sheet name="9 Five Year Projection" sheetId="11" r:id="rId11"/>
  </sheets>
  <externalReferences>
    <externalReference r:id="rId14"/>
    <externalReference r:id="rId15"/>
    <externalReference r:id="rId16"/>
    <externalReference r:id="rId17"/>
    <externalReference r:id="rId18"/>
    <externalReference r:id="rId19"/>
  </externalReferences>
  <definedNames>
    <definedName name="_xlfn.SINGLE" hidden="1">#NAME?</definedName>
    <definedName name="Billable_Direct_Labor_Hours">'[1]Direct Labor'!$H$26</definedName>
    <definedName name="Billable_Hours">'[1]Direct Labor'!$H$26</definedName>
    <definedName name="budget">#REF!</definedName>
    <definedName name="category">#REF!</definedName>
    <definedName name="Database_org">#REF!</definedName>
    <definedName name="Depreciation_Hourly_Rate">#REF!</definedName>
    <definedName name="Depreciation_Hourly_Rate_org">#REF!</definedName>
    <definedName name="Development_Labor">'[2]Development'!#REF!</definedName>
    <definedName name="Est_Direct_Labor_Hours">#REF!</definedName>
    <definedName name="Gen_Admin_direct_labor_percentage">'[1]G&amp;A'!$J$44</definedName>
    <definedName name="Gen_Admin_rate_per_direct_labor_hour">'[3]G&amp;A'!$I$44</definedName>
    <definedName name="IGHT_labor">'[3]Direct Labor'!#REF!</definedName>
    <definedName name="Information_Technology_Tax">#REF!</definedName>
    <definedName name="non_IHGT_labor">'[3]Direct Labor'!$L$20</definedName>
    <definedName name="obj">#REF!</definedName>
    <definedName name="obj_org">#REF!</definedName>
    <definedName name="objects">#REF!</definedName>
    <definedName name="objects_org">#REF!</definedName>
    <definedName name="_xlnm.Print_Area" localSheetId="1">' Instructions'!$A$1:$V$56</definedName>
    <definedName name="_xlnm.Print_Area" localSheetId="2">'1 Volume Projections'!$A$1:$I$41</definedName>
    <definedName name="_xlnm.Print_Area" localSheetId="3">'2 Salary &amp; Fringe'!$A$1:$BI$42</definedName>
    <definedName name="_xlnm.Print_Area" localSheetId="4">'3 Other Direct Expenses'!$A$1:$BC$62</definedName>
    <definedName name="_xlnm.Print_Area" localSheetId="5">'4 Admin Overhead Expenses'!$A$1:$J$48</definedName>
    <definedName name="_xlnm.Print_Area" localSheetId="6">'5 Equipment Depreciation'!$A$2:$BI$59</definedName>
    <definedName name="_xlnm.Print_Area" localSheetId="7">'6 Expense Summary'!$A$1:$AI$34</definedName>
    <definedName name="_xlnm.Print_Area" localSheetId="8">'7 Proposed Rate(s)'!$A$1:$O$46</definedName>
    <definedName name="_xlnm.Print_Area" localSheetId="9">'8 Revenue Summary'!$A$1:$AE$39</definedName>
    <definedName name="_xlnm.Print_Area" localSheetId="10">'9 Five Year Projection'!$A$1:$G$77</definedName>
    <definedName name="_xlnm.Print_Area" localSheetId="0">'Year-end Performance Review'!$A$1:$O$83</definedName>
    <definedName name="projected_direct_labor">#REF!</definedName>
    <definedName name="projected_direct_labor_org">#REF!</definedName>
    <definedName name="QC_Billable_Direct_Labor_Hours">'[4]Direct Labor'!$H$26</definedName>
    <definedName name="QC_Billable_Hours">'[4]Direct Labor'!$H$26</definedName>
    <definedName name="QC_Depreciation_Hourly_Rate">'[4]Depreciation'!$J$24</definedName>
    <definedName name="QC_Development">'[4]Development'!$K$5</definedName>
    <definedName name="QC_Development_Labor">'[4]Development'!#REF!</definedName>
    <definedName name="QC_Development_Labor_org">'[4]Development'!#REF!</definedName>
    <definedName name="QC_Est_Direct_Labor_Hours">'[4]Projected DL Billings'!$L$41</definedName>
    <definedName name="QC_Gen_Admin_direct_labor_percentage">'[4]G&amp;A'!$J$42</definedName>
    <definedName name="QC_Gen_Admin_direct_labor_percentages">'[5]G&amp;A'!$J$42</definedName>
    <definedName name="QC_Gen_admin_rate_per_direct_labor_hour">'[4]G&amp;A'!$J$42</definedName>
    <definedName name="QC_Gen_Admin_rate_per_direct_labor_hours">'[5]G&amp;A'!$J$42</definedName>
    <definedName name="QC_gen_lab_supplies_direct_labor_percentage">'[4]Gen Supplies'!$H$22</definedName>
    <definedName name="QC_Gen_supples_rate_per_direct_labor_hour">'[4]Gen Supplies'!$H$22</definedName>
    <definedName name="QC_IGHT_labor">'[4]Direct Labor'!#REF!</definedName>
    <definedName name="QC_information_Technology_Tax">'[4]IT'!$C$46</definedName>
    <definedName name="QC_non_IHGT_labor">'[4]Direct Labor'!$L$23</definedName>
    <definedName name="QC_projected_direct_labor">'[4]Projected DL Billings'!$U$41</definedName>
    <definedName name="QC_projected_total_billings">'[4]Projected Billings'!$Q$42</definedName>
    <definedName name="QC_service_center_hourly_rate">'[4]Service Contracts'!$J$13</definedName>
    <definedName name="QCGEN_SUPPLIES_RATE_PER_DIRECT_LABOR_HOUR">'[6]Gen Supplies'!$H$22</definedName>
    <definedName name="qcNON_IHGT_LABOR">'[6]Direct Labor'!$L$22</definedName>
  </definedNames>
  <calcPr fullCalcOnLoad="1"/>
</workbook>
</file>

<file path=xl/comments11.xml><?xml version="1.0" encoding="utf-8"?>
<comments xmlns="http://schemas.openxmlformats.org/spreadsheetml/2006/main">
  <authors>
    <author>Shawn Franckowiak</author>
  </authors>
  <commentList>
    <comment ref="A72" authorId="0">
      <text>
        <r>
          <rPr>
            <b/>
            <sz val="9"/>
            <rFont val="Tahoma"/>
            <family val="2"/>
          </rPr>
          <t>Shawn Franckowiak:</t>
        </r>
        <r>
          <rPr>
            <sz val="9"/>
            <rFont val="Tahoma"/>
            <family val="2"/>
          </rPr>
          <t xml:space="preserve">
Provide details of any funding anticipated up and beyond service revenues. This can include any department funding, gifts, etc.</t>
        </r>
      </text>
    </comment>
    <comment ref="B9" authorId="0">
      <text>
        <r>
          <rPr>
            <b/>
            <sz val="9"/>
            <rFont val="Tahoma"/>
            <family val="2"/>
          </rPr>
          <t>Shawn Franckowiak:</t>
        </r>
        <r>
          <rPr>
            <sz val="9"/>
            <rFont val="Tahoma"/>
            <family val="2"/>
          </rPr>
          <t xml:space="preserve">
How many months in operation for the first fiscal year. As an example: a start date of January 1st indicates 6 months in service for Year 1.</t>
        </r>
      </text>
    </comment>
  </commentList>
</comments>
</file>

<file path=xl/comments3.xml><?xml version="1.0" encoding="utf-8"?>
<comments xmlns="http://schemas.openxmlformats.org/spreadsheetml/2006/main">
  <authors>
    <author>Shawn Franckowiak</author>
  </authors>
  <commentList>
    <comment ref="B15" authorId="0">
      <text>
        <r>
          <rPr>
            <b/>
            <sz val="9"/>
            <rFont val="Tahoma"/>
            <family val="2"/>
          </rPr>
          <t>Shawn Franckowiak:</t>
        </r>
        <r>
          <rPr>
            <sz val="9"/>
            <rFont val="Tahoma"/>
            <family val="2"/>
          </rPr>
          <t xml:space="preserve">
Enter the description of services here. List all services separately.</t>
        </r>
      </text>
    </comment>
    <comment ref="C15" authorId="0">
      <text>
        <r>
          <rPr>
            <b/>
            <sz val="9"/>
            <rFont val="Tahoma"/>
            <family val="2"/>
          </rPr>
          <t>Shawn Franckowiak:</t>
        </r>
        <r>
          <rPr>
            <sz val="9"/>
            <rFont val="Tahoma"/>
            <family val="2"/>
          </rPr>
          <t xml:space="preserve">
List the per unit measure. These include hours, number of tests, etc.</t>
        </r>
      </text>
    </comment>
    <comment ref="E15" authorId="0">
      <text>
        <r>
          <rPr>
            <b/>
            <sz val="9"/>
            <rFont val="Tahoma"/>
            <family val="2"/>
          </rPr>
          <t>Shawn Franckowiak:</t>
        </r>
        <r>
          <rPr>
            <sz val="9"/>
            <rFont val="Tahoma"/>
            <family val="2"/>
          </rPr>
          <t xml:space="preserve">
Enter the number of annual units anticipated for each entity.</t>
        </r>
      </text>
    </comment>
    <comment ref="E10" authorId="0">
      <text>
        <r>
          <rPr>
            <b/>
            <sz val="9"/>
            <rFont val="Tahoma"/>
            <family val="2"/>
          </rPr>
          <t>Shawn Franckowiak:</t>
        </r>
        <r>
          <rPr>
            <sz val="9"/>
            <rFont val="Tahoma"/>
            <family val="2"/>
          </rPr>
          <t xml:space="preserve">
All entities using internal orders or cost centers for purchases. This includes, but is not limited to the JHU School of Medicine, the Johns Hopkins Bloomberg School of Public Health, Krieger School of Arts and Sciences, Whiting School of Engineering, and All Children's Hospital CTRO.</t>
        </r>
      </text>
    </comment>
    <comment ref="F10" authorId="0">
      <text>
        <r>
          <rPr>
            <b/>
            <sz val="9"/>
            <rFont val="Tahoma"/>
            <family val="2"/>
          </rPr>
          <t>Shawn Franckowiak:</t>
        </r>
        <r>
          <rPr>
            <sz val="9"/>
            <rFont val="Tahoma"/>
            <family val="2"/>
          </rPr>
          <t xml:space="preserve">
All Johns Hopkins Medicine subsidiaries including FastForward Startups, tenants of the Johns Hopkins Bioscience Park, Johns Hopkins International LLC, Johns Hopkins Home Care Group Inc. and partners including Kennedy Krieger Institute* and Lieber Institute* for Brain Development.</t>
        </r>
      </text>
    </comment>
    <comment ref="G10" authorId="0">
      <text>
        <r>
          <rPr>
            <b/>
            <sz val="9"/>
            <rFont val="Tahoma"/>
            <family val="2"/>
          </rPr>
          <t>Shawn Franckowiak:</t>
        </r>
        <r>
          <rPr>
            <sz val="9"/>
            <rFont val="Tahoma"/>
            <family val="2"/>
          </rPr>
          <t xml:space="preserve">
External academic users include other non-profit, peer universities and state agencies.</t>
        </r>
      </text>
    </comment>
    <comment ref="H10" authorId="0">
      <text>
        <r>
          <rPr>
            <b/>
            <sz val="9"/>
            <rFont val="Tahoma"/>
            <family val="2"/>
          </rPr>
          <t>Shawn Franckowiak:</t>
        </r>
        <r>
          <rPr>
            <sz val="9"/>
            <rFont val="Tahoma"/>
            <family val="2"/>
          </rPr>
          <t xml:space="preserve">
All for-profit commercial businesses and institutions including pharmaceutical companies.</t>
        </r>
      </text>
    </comment>
  </commentList>
</comments>
</file>

<file path=xl/comments5.xml><?xml version="1.0" encoding="utf-8"?>
<comments xmlns="http://schemas.openxmlformats.org/spreadsheetml/2006/main">
  <authors>
    <author>Jennifer Nickoles</author>
  </authors>
  <commentList>
    <comment ref="A14" authorId="0">
      <text>
        <r>
          <rPr>
            <b/>
            <sz val="9"/>
            <rFont val="Tahoma"/>
            <family val="2"/>
          </rPr>
          <t>Jennifer Nickoles:</t>
        </r>
        <r>
          <rPr>
            <sz val="9"/>
            <rFont val="Tahoma"/>
            <family val="2"/>
          </rPr>
          <t xml:space="preserve">
List the per unit measure. These include hours, number of tests, etc. </t>
        </r>
      </text>
    </comment>
  </commentList>
</comments>
</file>

<file path=xl/sharedStrings.xml><?xml version="1.0" encoding="utf-8"?>
<sst xmlns="http://schemas.openxmlformats.org/spreadsheetml/2006/main" count="620" uniqueCount="341">
  <si>
    <t>Total</t>
  </si>
  <si>
    <t>Service Center:</t>
  </si>
  <si>
    <t xml:space="preserve">Dept/Cost Center:  </t>
  </si>
  <si>
    <t xml:space="preserve">Primary Contact:  </t>
  </si>
  <si>
    <t>Name/Title</t>
  </si>
  <si>
    <t>Direct Phone #</t>
  </si>
  <si>
    <t>E-mail Address</t>
  </si>
  <si>
    <t>FY200Y</t>
  </si>
  <si>
    <t>FY200X</t>
  </si>
  <si>
    <t>Revenues:</t>
  </si>
  <si>
    <t>KU Departments</t>
  </si>
  <si>
    <t>Sponsored Projects</t>
  </si>
  <si>
    <t>External Users</t>
  </si>
  <si>
    <t>Total Revenues</t>
  </si>
  <si>
    <t>Expenses:</t>
  </si>
  <si>
    <t>Salaries</t>
  </si>
  <si>
    <t>Fringe Benefits</t>
  </si>
  <si>
    <t>Inventory</t>
  </si>
  <si>
    <t>Other Expenses</t>
  </si>
  <si>
    <t>Total Recoverable Expenses</t>
  </si>
  <si>
    <t>Operating Gain/Loss</t>
  </si>
  <si>
    <t>Percentage of Expenses</t>
  </si>
  <si>
    <t>Title</t>
  </si>
  <si>
    <t>Stockroom Supplies</t>
  </si>
  <si>
    <t>The University of Kansas</t>
  </si>
  <si>
    <t>Students</t>
  </si>
  <si>
    <t>Faculty/Staff</t>
  </si>
  <si>
    <t>Off Campus Entities:</t>
  </si>
  <si>
    <t>Other Universities</t>
  </si>
  <si>
    <t>Kansas State Agencies</t>
  </si>
  <si>
    <t>Other State Agencies</t>
  </si>
  <si>
    <t>Other Kansas Universities</t>
  </si>
  <si>
    <t>Other (Foundations, Corporations, etc.)</t>
  </si>
  <si>
    <t>DEPT. CHAIR/DIRECTOR APPROVAL:</t>
  </si>
  <si>
    <t>(If Academic Department or Organized Research Unit)</t>
  </si>
  <si>
    <t>COMMITTEE ACTION:</t>
  </si>
  <si>
    <t>COMMITTEE SIGNATURE:</t>
  </si>
  <si>
    <t>DATE:</t>
  </si>
  <si>
    <t>VP, ADMIN &amp; FINANCE APPROVAL:</t>
  </si>
  <si>
    <t>YES</t>
  </si>
  <si>
    <t>NO</t>
  </si>
  <si>
    <t>APPROVALS:</t>
  </si>
  <si>
    <t>DEAN APPROVAL :</t>
  </si>
  <si>
    <t>Year-end Rate Performance Review</t>
  </si>
  <si>
    <t>DESCRIPTION OF GOOD/SERVICE PROVIDED BY SERVICE CENTER:</t>
  </si>
  <si>
    <t>DATE OF APPROVED RATE STRUCTURE:</t>
  </si>
  <si>
    <t>Excluded Expenses</t>
  </si>
  <si>
    <t>IS A RATE CHANGE REQUESTED FOR THE UPCOMING FISCAL YEAR:</t>
  </si>
  <si>
    <t>If YES, attach completed "Service Center Request Form"</t>
  </si>
  <si>
    <t>Internal Users</t>
  </si>
  <si>
    <t>Capitalized Equipment</t>
  </si>
  <si>
    <r>
      <t>CASH FLOW SUMMARY:</t>
    </r>
    <r>
      <rPr>
        <sz val="11"/>
        <rFont val="Tahoma"/>
        <family val="2"/>
      </rPr>
      <t xml:space="preserve"> </t>
    </r>
    <r>
      <rPr>
        <sz val="10"/>
        <rFont val="Tahoma"/>
        <family val="2"/>
      </rPr>
      <t>(Provide both Current Year and Prior Year)</t>
    </r>
  </si>
  <si>
    <t>Employee Name</t>
  </si>
  <si>
    <t>Service #1</t>
  </si>
  <si>
    <t>% of Time</t>
  </si>
  <si>
    <t>Service #2</t>
  </si>
  <si>
    <t>Comments</t>
  </si>
  <si>
    <t>Totals</t>
  </si>
  <si>
    <t>Equipment Description</t>
  </si>
  <si>
    <t>Acquisition Date</t>
  </si>
  <si>
    <t>Purchase Price</t>
  </si>
  <si>
    <t>Useful Life</t>
  </si>
  <si>
    <t>Serial #</t>
  </si>
  <si>
    <t>Ultraviolet/Visible spectrophotometer</t>
  </si>
  <si>
    <t>ABC12345</t>
  </si>
  <si>
    <t>00499999</t>
  </si>
  <si>
    <t>% of Usage</t>
  </si>
  <si>
    <t>Description of Service of Supply</t>
  </si>
  <si>
    <t>Equipment Maintenance Agreement</t>
  </si>
  <si>
    <t>Check Total</t>
  </si>
  <si>
    <t>Summary of Expenses and Calculation of Rate</t>
  </si>
  <si>
    <t>Allowable Costs:</t>
  </si>
  <si>
    <t>EXAMPLE</t>
  </si>
  <si>
    <t>Other Expenses (From Other Expenses Worksheet)</t>
  </si>
  <si>
    <t>Prior Year Deficit (Surplus) Adjustment</t>
  </si>
  <si>
    <t>Total Allowable Costs</t>
  </si>
  <si>
    <t>Cost Per Unit:</t>
  </si>
  <si>
    <t>a</t>
  </si>
  <si>
    <t>b</t>
  </si>
  <si>
    <t>c</t>
  </si>
  <si>
    <t>d = a + b + c</t>
  </si>
  <si>
    <t>e</t>
  </si>
  <si>
    <t>Example:</t>
  </si>
  <si>
    <t>Salary and Wage Expenses (From Salary and Wage Worksheet)</t>
  </si>
  <si>
    <t>SERVICE CENTER PRIMARY CONTACT:</t>
  </si>
  <si>
    <t>Accepted</t>
  </si>
  <si>
    <t>Not Accepted</t>
  </si>
  <si>
    <r>
      <t>Form Requirements:</t>
    </r>
    <r>
      <rPr>
        <sz val="10"/>
        <rFont val="Tahoma"/>
        <family val="2"/>
      </rPr>
      <t xml:space="preserve">  Any department that is charging a fee for a good or service is required to complete the following form on annual basis and submit it to the Service Center Fee Evaluation Committee by December 31st.  Departments that do not complete this form by the required due date face the risk of having their fee approval revoked and will not be allowed to collect any future collections.</t>
    </r>
  </si>
  <si>
    <t>Less:  University Subsidy</t>
  </si>
  <si>
    <t>Description of Service or Supply</t>
  </si>
  <si>
    <t>Administrative Staff</t>
  </si>
  <si>
    <t>General Office Supplies</t>
  </si>
  <si>
    <t>Total Direct Operating Costs</t>
  </si>
  <si>
    <t>Total Allowable Overhead</t>
  </si>
  <si>
    <t>f</t>
  </si>
  <si>
    <t>g = e + f</t>
  </si>
  <si>
    <t>Metric</t>
  </si>
  <si>
    <t>Completed Test</t>
  </si>
  <si>
    <t>Machine Hours</t>
  </si>
  <si>
    <t>Service Description</t>
  </si>
  <si>
    <t>h = g / d</t>
  </si>
  <si>
    <t>i = d x h</t>
  </si>
  <si>
    <t xml:space="preserve">j = d + i </t>
  </si>
  <si>
    <t>k</t>
  </si>
  <si>
    <t>l = j / k</t>
  </si>
  <si>
    <t>% of Allowable Overhead to Total Direct Operating Costs</t>
  </si>
  <si>
    <t>Total Estimated Annual Usage</t>
  </si>
  <si>
    <t>Internal</t>
  </si>
  <si>
    <t>Proposed Rate(s):</t>
  </si>
  <si>
    <t>Summary of Projected Revenues</t>
  </si>
  <si>
    <t>Requested Rate(s)</t>
  </si>
  <si>
    <t>Service Center Operating Cost Center</t>
  </si>
  <si>
    <t xml:space="preserve">  Operations</t>
  </si>
  <si>
    <t xml:space="preserve">  Equipment Reserve</t>
  </si>
  <si>
    <t xml:space="preserve">  Rate Distribution:</t>
  </si>
  <si>
    <t>check total (service center operating &amp; equipment revenue less operating expenses)</t>
  </si>
  <si>
    <t>* goal is to be balanced to $0, however minimal differences allowed for rounding of fees</t>
  </si>
  <si>
    <t>Summary of Proposed Rate(s)</t>
  </si>
  <si>
    <t>Notes:</t>
  </si>
  <si>
    <t>Fringe Benefits are calculated based on the approved federal rate.</t>
  </si>
  <si>
    <t>Service #3</t>
  </si>
  <si>
    <t>Internal:</t>
  </si>
  <si>
    <t>Effort %</t>
  </si>
  <si>
    <t>Annual Salary</t>
  </si>
  <si>
    <t xml:space="preserve">Service #1 </t>
  </si>
  <si>
    <t xml:space="preserve">Service #2 </t>
  </si>
  <si>
    <t xml:space="preserve">Service #3 </t>
  </si>
  <si>
    <t>Non-Salary Costs:</t>
  </si>
  <si>
    <t>Projected Yearly Surplus/(Deficit)</t>
  </si>
  <si>
    <t>Accumulated Surplus/(Deficit)</t>
  </si>
  <si>
    <t xml:space="preserve"> Effort Amount   </t>
  </si>
  <si>
    <t xml:space="preserve">Service #4 </t>
  </si>
  <si>
    <t xml:space="preserve">Service #5 </t>
  </si>
  <si>
    <t>Service #6</t>
  </si>
  <si>
    <t>Service #7</t>
  </si>
  <si>
    <t>Service #8</t>
  </si>
  <si>
    <t>Service #9</t>
  </si>
  <si>
    <t>Service #10</t>
  </si>
  <si>
    <t xml:space="preserve">Service #6 </t>
  </si>
  <si>
    <t xml:space="preserve">Service #7 </t>
  </si>
  <si>
    <t xml:space="preserve">Service #8 </t>
  </si>
  <si>
    <t xml:space="preserve">Service #9 </t>
  </si>
  <si>
    <t>Service #4</t>
  </si>
  <si>
    <t>Service #</t>
  </si>
  <si>
    <t>Service #5</t>
  </si>
  <si>
    <t>Fringe Benefits Amount</t>
  </si>
  <si>
    <t>Fringe Benefit Rate %</t>
  </si>
  <si>
    <t>Input the rate % from the below listed federal rates if the rate is other than the one listed.</t>
  </si>
  <si>
    <t>The approved Federal Fringe Benefit Rates are as follows:</t>
  </si>
  <si>
    <t>Depreciation (From Equipment Depreciation Worksheet)</t>
  </si>
  <si>
    <t>Administrative Overhead Allocation</t>
  </si>
  <si>
    <t>Model #</t>
  </si>
  <si>
    <t>BU Asset ID (Tag) #</t>
  </si>
  <si>
    <t>Check Total Must Equal 100%</t>
  </si>
  <si>
    <t>Regular Staff</t>
  </si>
  <si>
    <t>11%   </t>
  </si>
  <si>
    <t>Johns Hopkins University</t>
  </si>
  <si>
    <t>Please enter data in the blue highlighted cells</t>
  </si>
  <si>
    <t>Do not fill. These are automatically populated or protected.</t>
  </si>
  <si>
    <t>JHU Personnel #</t>
  </si>
  <si>
    <t>Annual Salary $</t>
  </si>
  <si>
    <t>Effort Amount $</t>
  </si>
  <si>
    <t>Fringe Benefits Amount $</t>
  </si>
  <si>
    <t>Total           Salary &amp; FB $</t>
  </si>
  <si>
    <t>SAP Cost Center or IO:</t>
  </si>
  <si>
    <t xml:space="preserve">Service Center Name: </t>
  </si>
  <si>
    <t>Core Director:</t>
  </si>
  <si>
    <t>JH Partners</t>
  </si>
  <si>
    <t>Temporary, Limited, and Casual</t>
  </si>
  <si>
    <t>Post Graduate Felows (Wages)</t>
  </si>
  <si>
    <t>Post Graduate Fellows (Stipends)</t>
  </si>
  <si>
    <t>Volume Projections</t>
  </si>
  <si>
    <t xml:space="preserve">Salary and Fringe </t>
  </si>
  <si>
    <t xml:space="preserve">Other Direct Expenses </t>
  </si>
  <si>
    <t>Equipment Depreciation</t>
  </si>
  <si>
    <t>Administrative Overhead Expenses</t>
  </si>
  <si>
    <t>Other/Non-Salary</t>
  </si>
  <si>
    <t>Non-Profit Universities &amp; State Agencies</t>
  </si>
  <si>
    <t>All JHM/JHU Users</t>
  </si>
  <si>
    <t>Total Projected Revenue</t>
  </si>
  <si>
    <t>Total Projected Volume</t>
  </si>
  <si>
    <t>Projected Volume:</t>
  </si>
  <si>
    <t>Projected Revenue:</t>
  </si>
  <si>
    <t>Projected Revenue Distribution:</t>
  </si>
  <si>
    <t>* internal rate plus + 20%</t>
  </si>
  <si>
    <t>*internal rate plus applicable Indirect Cost rate up to market (see below)</t>
  </si>
  <si>
    <t>Commercial Sponsored Research  </t>
  </si>
  <si>
    <t>07/01/11–06/30/15</t>
  </si>
  <si>
    <t>On-Campus</t>
  </si>
  <si>
    <t>Off-Campus</t>
  </si>
  <si>
    <t>Rates</t>
  </si>
  <si>
    <t>Indirect Cost Rate To Charge:</t>
  </si>
  <si>
    <t xml:space="preserve">* typically internal rate  </t>
  </si>
  <si>
    <t>Total By Users</t>
  </si>
  <si>
    <t>JHU F&amp;A</t>
  </si>
  <si>
    <t>The approved Federal Indirect Cost Rates (F&amp;A) are as follows:</t>
  </si>
  <si>
    <t>Inflation Factor:</t>
  </si>
  <si>
    <t>REVENUE</t>
  </si>
  <si>
    <t>Services:</t>
  </si>
  <si>
    <t>EXPENSES</t>
  </si>
  <si>
    <t>Salaries &amp; Fringe:</t>
  </si>
  <si>
    <t>TOTAL REVENUE</t>
  </si>
  <si>
    <t>TOTAL EXPENSES</t>
  </si>
  <si>
    <t>Start Date (MM/DD/YY):</t>
  </si>
  <si>
    <t>Months In Service During Year 1:</t>
  </si>
  <si>
    <t>Start-Up Lag (% of total expected volume in Year 1):</t>
  </si>
  <si>
    <t>Sub-Total Salaries &amp; Fringe Benefits</t>
  </si>
  <si>
    <t>Sub-Total Non-Salary Costs</t>
  </si>
  <si>
    <t>Other Direct Costs</t>
  </si>
  <si>
    <t>Equipment Depreciation Expenses</t>
  </si>
  <si>
    <t>Admin Overhead Expense</t>
  </si>
  <si>
    <t>Supplies (e.g. equipment supplies)</t>
  </si>
  <si>
    <t>Service #11</t>
  </si>
  <si>
    <t>FY 2016</t>
  </si>
  <si>
    <t xml:space="preserve"> Service Center 5 Year Projection</t>
  </si>
  <si>
    <t>Year 1</t>
  </si>
  <si>
    <t>Year 2</t>
  </si>
  <si>
    <t>Year 3</t>
  </si>
  <si>
    <t>Year 4</t>
  </si>
  <si>
    <t>Year 5</t>
  </si>
  <si>
    <t>5-Year Depreciation Schedule</t>
  </si>
  <si>
    <t>5-Year Equipment Purchasing Plan</t>
  </si>
  <si>
    <t xml:space="preserve">Please indicate what equipment you plan to purchase in each year. </t>
  </si>
  <si>
    <t xml:space="preserve">Please calculate the anticipated depreciation in each year based on the purchase price and useful life. </t>
  </si>
  <si>
    <t>Jane Doe</t>
  </si>
  <si>
    <t>Technician</t>
  </si>
  <si>
    <t>Admin Overhead Expenses (From Admin Overhead Exps Worksheet)</t>
  </si>
  <si>
    <t>JH Partners (FastForward):</t>
  </si>
  <si>
    <t>External - Non-Profit:</t>
  </si>
  <si>
    <t>External - For-Profit:</t>
  </si>
  <si>
    <t>External Non-Profit</t>
  </si>
  <si>
    <t>External For-Profit</t>
  </si>
  <si>
    <t>FastForward, Biotech Park Affiliates and Start-ups</t>
  </si>
  <si>
    <t>JH Partners - FastForward (From Proposed Rate(s) Worksheet)</t>
  </si>
  <si>
    <t>External - Non-Profit (From Proposed Rate(s) Worksheet)</t>
  </si>
  <si>
    <t>External - For-Profit (From Proposed Rate(s) Worksheet)</t>
  </si>
  <si>
    <t>Internal (From Volume Projections Worksheet)</t>
  </si>
  <si>
    <t>JH Partners - FastForward (From Volume Projections Worksheet)</t>
  </si>
  <si>
    <t>External - Non-Profit (From Volume Projections Worksheet)</t>
  </si>
  <si>
    <t>External - For-Profit (From Volume Projections Worksheet)</t>
  </si>
  <si>
    <t>Internal (From Proposed Rate(s) Worksheet)</t>
  </si>
  <si>
    <t>Service Center Equipment Reserve Cost Center (recovered depreciation)</t>
  </si>
  <si>
    <t>JHU F&amp;A Overhead (% of External Sales -- transfer to Fund)</t>
  </si>
  <si>
    <t>Service 1</t>
  </si>
  <si>
    <t>Service 2</t>
  </si>
  <si>
    <t>Service 3</t>
  </si>
  <si>
    <t>Service 4</t>
  </si>
  <si>
    <t>Service 5</t>
  </si>
  <si>
    <t>Service 6</t>
  </si>
  <si>
    <t>Service 7</t>
  </si>
  <si>
    <t>Service 8</t>
  </si>
  <si>
    <t>Service 9</t>
  </si>
  <si>
    <t>Service 10</t>
  </si>
  <si>
    <t>Service 11</t>
  </si>
  <si>
    <t>- Rates are calculated by the system</t>
  </si>
  <si>
    <t>- Please input the the following for each employee</t>
  </si>
  <si>
    <r>
      <t xml:space="preserve">Recommended/Calculated Cost Per Unit: </t>
    </r>
    <r>
      <rPr>
        <sz val="8"/>
        <rFont val="Arial"/>
        <family val="2"/>
      </rPr>
      <t>(From Expense Summary)</t>
    </r>
  </si>
  <si>
    <r>
      <t xml:space="preserve">Charge Per Unit: </t>
    </r>
    <r>
      <rPr>
        <sz val="11"/>
        <rFont val="Arial"/>
        <family val="2"/>
      </rPr>
      <t>(Please enter unit price)</t>
    </r>
  </si>
  <si>
    <t>For-Profit Corporations, Pharma, etc.</t>
  </si>
  <si>
    <t>Accum. Depr.**</t>
  </si>
  <si>
    <t>Annual Depr.**</t>
  </si>
  <si>
    <t xml:space="preserve">Overview of  Service Center Budget Template </t>
  </si>
  <si>
    <t>-This is a budget template; keep in mind your service center may have different information that needs to be presented another way.</t>
  </si>
  <si>
    <t>2 Salaries &amp; Fringe Tab (Red Tab)</t>
  </si>
  <si>
    <t>(2) Enter the percent effort it takes for each individual to complete each service</t>
  </si>
  <si>
    <t>Check Total Must Equal % Effort</t>
  </si>
  <si>
    <t>(1) Full name, title, personnel number, annual salary and fringe rate for each individual related to the service center</t>
  </si>
  <si>
    <t>4 Admin &amp; Overhead Expenses (Red Tabs)</t>
  </si>
  <si>
    <t>3 Other Direct Expenses (Red Tabs)</t>
  </si>
  <si>
    <t>5 Equipment Depreciation (Red Tab)</t>
  </si>
  <si>
    <t>-For each piece of equipment, allocate the percent of usage for each service</t>
  </si>
  <si>
    <t>-Complete the section with your 5-year plan for equipment purchases. Enter the equipment, price, useful life and which year you plan to make the purchase.</t>
  </si>
  <si>
    <t xml:space="preserve">This tab is for purchased equpiment only. If you are leasing your equipment,                                                                    please enter the expense on tab 3 Other Direct Expenses </t>
  </si>
  <si>
    <t>- Enter service specific or fixed costs such as equipment leases, service contracts, kit costs, and consumable supplies for each service</t>
  </si>
  <si>
    <t xml:space="preserve">-Calculate your 5-year depreciation. Take the total purchase price, divide by the useful life and enter the annual cost in the purchase year and any subsequent years. </t>
  </si>
  <si>
    <t>-Consult with Fixed Assets if you have questions about this topic</t>
  </si>
  <si>
    <t>6 Expense Summary (Red Tab)</t>
  </si>
  <si>
    <t xml:space="preserve">-This is a calculated tab that displays results only and has no user input data cells other than a cell to enter any prior year surplus/deficit.  </t>
  </si>
  <si>
    <t>- In the event that you want to input rates different than the system calculated, please input into each corresponding service under Charge Per Unit</t>
  </si>
  <si>
    <t>8 Revenue Summary (Green Tab)</t>
  </si>
  <si>
    <t xml:space="preserve">-The XLS sheet also breaks out the portion of expense into operations, equipment reserve, and F&amp;A. </t>
  </si>
  <si>
    <t>Cost Analysis</t>
  </si>
  <si>
    <t>Fixed Assets</t>
  </si>
  <si>
    <t>Need additional help? Contact the following offices for assistance:</t>
  </si>
  <si>
    <t>1 Volume Projections Tab Green Tab)</t>
  </si>
  <si>
    <t>7 Proposed Rates  (Green Tab)</t>
  </si>
  <si>
    <t>9 Five Year Projection (Blue Tab)</t>
  </si>
  <si>
    <t>Subsidy If Any?: Please describe the source of the subsidy below.</t>
  </si>
  <si>
    <t>Subsidy Detail (Source, Amount, Duration)</t>
  </si>
  <si>
    <t>CELLS THAT HAVE THIS BLUE COLOR SHADING ARE AVAILABLE TO YOU TO INPUT YOUR NECESSARY DATA. THE DATA WITHIN THESE CELLS ARE PROGRAMMED TO CALCULATE VARIOUS FIGURES THAT WILL CALCULATE YOUR RATES</t>
  </si>
  <si>
    <t>-Template tabs used for input are numbered from 1 to 9.  Please complete the analysis in numerical order (1-9) on the template. Tabs 6-9 are predominantly computed Summary results.</t>
  </si>
  <si>
    <t>-Tabs 1-9 containing cells highlighted in the BLUE color can be modified to input new values without disrupting the formulas linking the various sheets.</t>
  </si>
  <si>
    <t>-Please contact your school's core facilities contact if you need assistance adding rows or columns.</t>
  </si>
  <si>
    <t>- Record your anticipated volume for each service</t>
  </si>
  <si>
    <t>- Determine your unit of measure for each service</t>
  </si>
  <si>
    <t>- Enter the volume of services by users (both internal and external) so the appropriate rates can be applied to each type of user in future tabs.</t>
  </si>
  <si>
    <t>(3) Check to make sure you have allocated the total effort assigned to the service center for each individual</t>
  </si>
  <si>
    <t>- Enter non-service specific or overhead costs to operate the service center.  This includes one-time costs such as travel, membership fees, large one time part repairs, rent, and administrative personnel.</t>
  </si>
  <si>
    <t>-Enter the detailed information (model, serial #, purchase price) for each piece of equipment with book value in your service center.</t>
  </si>
  <si>
    <t>-This is a calculated results-only tab that multiplies the rates from Proposed Rates tab times the anticipated demand for each service from the Volume Projections tab to arrive at the expected annual revenue.</t>
  </si>
  <si>
    <t>-Enter the anticipated start date, the number of months your core will be in service, and any additional lag in revenue during the first year. Most service centers do not operate at 100% capacity in their first year.</t>
  </si>
  <si>
    <t xml:space="preserve">-The rest of the tab is a calculated based on aggregated results from information on previous tabs to display your 5-year annual operating surplus/deficit.  </t>
  </si>
  <si>
    <t>Service 12</t>
  </si>
  <si>
    <t>Service 13</t>
  </si>
  <si>
    <t>Service 14</t>
  </si>
  <si>
    <t>Service 15</t>
  </si>
  <si>
    <t>Service 16</t>
  </si>
  <si>
    <t>Service 17</t>
  </si>
  <si>
    <t>Service 18</t>
  </si>
  <si>
    <t>Service 19</t>
  </si>
  <si>
    <t>Service 20</t>
  </si>
  <si>
    <t>Service 21</t>
  </si>
  <si>
    <t>Service 22</t>
  </si>
  <si>
    <t>Service 23</t>
  </si>
  <si>
    <t>Service 24</t>
  </si>
  <si>
    <t>Service 25</t>
  </si>
  <si>
    <t>Service #12</t>
  </si>
  <si>
    <t>Service #13</t>
  </si>
  <si>
    <t>Service #14</t>
  </si>
  <si>
    <t>Service #15</t>
  </si>
  <si>
    <t>Service #16</t>
  </si>
  <si>
    <t>Service #17</t>
  </si>
  <si>
    <t>Service #18</t>
  </si>
  <si>
    <t>Service #19</t>
  </si>
  <si>
    <t>Service #20</t>
  </si>
  <si>
    <t>Service #21</t>
  </si>
  <si>
    <t>Service #22</t>
  </si>
  <si>
    <t>Service #23</t>
  </si>
  <si>
    <t>Service #24</t>
  </si>
  <si>
    <t>Service #25</t>
  </si>
  <si>
    <t xml:space="preserve">Service #19 </t>
  </si>
  <si>
    <t>Volume Projections of Good or Service:</t>
  </si>
  <si>
    <t>Total Number of Units Per Year (From Volume Projections Worksheet)</t>
  </si>
  <si>
    <t>"enter your core name here"</t>
  </si>
  <si>
    <t>FY 2022 Total</t>
  </si>
  <si>
    <t>FY2022 Lagged</t>
  </si>
  <si>
    <t>FY 2023</t>
  </si>
  <si>
    <t>FY 2024</t>
  </si>
  <si>
    <t>FY 2025</t>
  </si>
  <si>
    <t>FY 2026</t>
  </si>
  <si>
    <t>Fiscal Year 2023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</si>
</sst>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m/d/yy"/>
    <numFmt numFmtId="168" formatCode="0.0"/>
    <numFmt numFmtId="169" formatCode="mm/dd/yy;@"/>
  </numFmts>
  <fonts count="77">
    <font>
      <sz val="10"/>
      <name val="Arial"/>
      <family val="0"/>
    </font>
    <font>
      <sz val="11"/>
      <color indexed="8"/>
      <name val="Calibri"/>
      <family val="2"/>
    </font>
    <font>
      <b/>
      <sz val="10"/>
      <name val="Arial"/>
      <family val="2"/>
    </font>
    <font>
      <sz val="9"/>
      <name val="Arial"/>
      <family val="2"/>
    </font>
    <font>
      <sz val="8"/>
      <name val="Tahoma"/>
      <family val="2"/>
    </font>
    <font>
      <sz val="10"/>
      <name val="Tahoma"/>
      <family val="2"/>
    </font>
    <font>
      <b/>
      <sz val="10"/>
      <name val="Tahoma"/>
      <family val="2"/>
    </font>
    <font>
      <sz val="11"/>
      <name val="Tahoma"/>
      <family val="2"/>
    </font>
    <font>
      <b/>
      <sz val="22"/>
      <name val="Palatino Linotype"/>
      <family val="1"/>
    </font>
    <font>
      <sz val="14"/>
      <name val="Tahoma"/>
      <family val="2"/>
    </font>
    <font>
      <b/>
      <sz val="11"/>
      <name val="Tahoma"/>
      <family val="2"/>
    </font>
    <font>
      <b/>
      <sz val="12"/>
      <name val="Tahoma"/>
      <family val="2"/>
    </font>
    <font>
      <b/>
      <sz val="8"/>
      <name val="Arial"/>
      <family val="2"/>
    </font>
    <font>
      <u val="single"/>
      <sz val="10"/>
      <name val="Arial"/>
      <family val="2"/>
    </font>
    <font>
      <sz val="8"/>
      <name val="Arial"/>
      <family val="2"/>
    </font>
    <font>
      <sz val="11"/>
      <name val="Arial"/>
      <family val="2"/>
    </font>
    <font>
      <sz val="9"/>
      <name val="Tahoma"/>
      <family val="2"/>
    </font>
    <font>
      <b/>
      <sz val="9"/>
      <name val="Tahoma"/>
      <family val="2"/>
    </font>
    <font>
      <b/>
      <sz val="14"/>
      <name val="Arial"/>
      <family val="2"/>
    </font>
    <font>
      <b/>
      <sz val="12"/>
      <name val="Arial"/>
      <family val="2"/>
    </font>
    <font>
      <sz val="12"/>
      <name val="Arial"/>
      <family val="2"/>
    </font>
    <font>
      <b/>
      <sz val="22"/>
      <name val="Arial"/>
      <family val="2"/>
    </font>
    <font>
      <sz val="14"/>
      <name val="Arial"/>
      <family val="2"/>
    </font>
    <font>
      <sz val="8"/>
      <color indexed="23"/>
      <name val="Arial"/>
      <family val="2"/>
    </font>
    <font>
      <b/>
      <sz val="9"/>
      <name val="Arial"/>
      <family val="2"/>
    </font>
    <font>
      <b/>
      <sz val="11"/>
      <name val="Arial Black"/>
      <family val="2"/>
    </font>
    <font>
      <sz val="11"/>
      <name val="Times New Roman"/>
      <family val="1"/>
    </font>
    <font>
      <u val="single"/>
      <sz val="10"/>
      <color indexed="12"/>
      <name val="Arial"/>
      <family val="2"/>
    </font>
    <font>
      <b/>
      <u val="single"/>
      <sz val="10"/>
      <name val="Arial"/>
      <family val="2"/>
    </font>
    <font>
      <sz val="8"/>
      <color indexed="55"/>
      <name val="Arial"/>
      <family val="2"/>
    </font>
    <font>
      <sz val="10"/>
      <color indexed="8"/>
      <name val="Arial"/>
      <family val="2"/>
    </font>
    <font>
      <b/>
      <sz val="11"/>
      <name val="Arial"/>
      <family val="2"/>
    </font>
    <font>
      <b/>
      <sz val="8"/>
      <color indexed="55"/>
      <name val="Arial"/>
      <family val="2"/>
    </font>
    <font>
      <sz val="10"/>
      <color indexed="23"/>
      <name val="Arial"/>
      <family val="2"/>
    </font>
    <font>
      <b/>
      <u val="single"/>
      <sz val="12"/>
      <name val="Arial"/>
      <family val="2"/>
    </font>
    <font>
      <b/>
      <sz val="8"/>
      <color indexed="23"/>
      <name val="Arial"/>
      <family val="2"/>
    </font>
    <font>
      <b/>
      <sz val="11"/>
      <color indexed="60"/>
      <name val="Arial"/>
      <family val="2"/>
    </font>
    <font>
      <b/>
      <u val="single"/>
      <sz val="11"/>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Tahoma"/>
      <family val="0"/>
    </font>
    <font>
      <sz val="10"/>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rgb="FFC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indexed="22"/>
        <bgColor indexed="64"/>
      </patternFill>
    </fill>
    <fill>
      <patternFill patternType="solid">
        <fgColor theme="0" tint="-0.1499900072813034"/>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double"/>
    </border>
    <border>
      <left/>
      <right style="thin"/>
      <top style="thin"/>
      <bottom style="double"/>
    </border>
    <border>
      <left style="thin"/>
      <right/>
      <top/>
      <bottom style="thin"/>
    </border>
    <border>
      <left/>
      <right style="thin"/>
      <top/>
      <bottom style="thin"/>
    </border>
    <border>
      <left/>
      <right style="thin"/>
      <top style="thin"/>
      <bottom style="thin"/>
    </border>
    <border>
      <left/>
      <right/>
      <top/>
      <bottom style="medium"/>
    </border>
    <border>
      <left style="thin"/>
      <right style="thin"/>
      <top style="thin"/>
      <bottom style="thin"/>
    </border>
    <border>
      <left style="medium"/>
      <right style="medium"/>
      <top style="medium"/>
      <bottom style="medium"/>
    </border>
    <border>
      <left style="medium"/>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style="thin"/>
      <right style="thin"/>
      <top style="medium"/>
      <bottom/>
    </border>
    <border>
      <left/>
      <right style="thin"/>
      <top style="medium"/>
      <bottom/>
    </border>
    <border>
      <left style="medium"/>
      <right/>
      <top style="medium"/>
      <bottom style="medium"/>
    </border>
    <border>
      <left style="medium"/>
      <right style="thin"/>
      <top/>
      <bottom/>
    </border>
    <border>
      <left/>
      <right style="thin"/>
      <top style="medium"/>
      <bottom style="medium"/>
    </border>
    <border>
      <left/>
      <right/>
      <top style="thin"/>
      <bottom style="double"/>
    </border>
    <border>
      <left style="medium"/>
      <right style="thin"/>
      <top style="medium"/>
      <bottom style="medium"/>
    </border>
    <border>
      <left style="thin"/>
      <right style="thin"/>
      <top style="medium"/>
      <bottom style="medium"/>
    </border>
    <border>
      <left/>
      <right/>
      <top style="medium"/>
      <bottom style="medium"/>
    </border>
    <border>
      <left style="thin"/>
      <right style="thin"/>
      <top style="thin"/>
      <bottom style="medium"/>
    </border>
    <border>
      <left/>
      <right/>
      <top style="thin"/>
      <bottom style="medium"/>
    </border>
    <border>
      <left style="thin"/>
      <right style="thin"/>
      <top/>
      <bottom style="medium"/>
    </border>
    <border>
      <left/>
      <right style="medium"/>
      <top/>
      <bottom style="medium"/>
    </border>
    <border>
      <left style="medium"/>
      <right/>
      <top style="medium"/>
      <bottom/>
    </border>
    <border>
      <left/>
      <right/>
      <top style="medium"/>
      <bottom/>
    </border>
    <border>
      <left style="thin"/>
      <right/>
      <top style="medium"/>
      <bottom style="medium"/>
    </border>
    <border>
      <left/>
      <right style="medium"/>
      <top style="medium"/>
      <bottom style="medium"/>
    </border>
    <border>
      <left style="medium"/>
      <right style="medium"/>
      <top/>
      <bottom style="medium"/>
    </border>
    <border>
      <left style="medium"/>
      <right style="medium"/>
      <top/>
      <bottom/>
    </border>
    <border>
      <left style="medium"/>
      <right style="medium"/>
      <top style="medium"/>
      <bottom/>
    </border>
    <border>
      <left style="medium"/>
      <right style="thin"/>
      <top style="medium"/>
      <bottom/>
    </border>
    <border>
      <left style="thin"/>
      <right/>
      <top style="medium"/>
      <bottom/>
    </border>
    <border>
      <left style="medium"/>
      <right/>
      <top/>
      <bottom/>
    </border>
    <border>
      <left/>
      <right style="medium"/>
      <top style="medium"/>
      <bottom/>
    </border>
    <border>
      <left/>
      <right style="medium"/>
      <top/>
      <bottom/>
    </border>
    <border>
      <left style="medium"/>
      <right/>
      <top/>
      <bottom style="medium"/>
    </border>
    <border>
      <left style="thin"/>
      <right/>
      <top style="medium"/>
      <bottom style="thin"/>
    </border>
    <border>
      <left/>
      <right/>
      <top style="medium"/>
      <bottom style="thin"/>
    </border>
    <border>
      <left/>
      <right style="thin"/>
      <top style="medium"/>
      <bottom style="thin"/>
    </border>
    <border>
      <left style="thin"/>
      <right style="medium"/>
      <top/>
      <bottom/>
    </border>
    <border>
      <left style="thin"/>
      <right style="medium"/>
      <top/>
      <bottom style="medium"/>
    </border>
    <border>
      <left style="thin"/>
      <right/>
      <top style="thin"/>
      <bottom style="medium"/>
    </border>
    <border>
      <left/>
      <right style="thin"/>
      <top style="thin"/>
      <bottom style="medium"/>
    </border>
    <border>
      <left style="medium"/>
      <right/>
      <top style="medium"/>
      <bottom style="thin"/>
    </border>
    <border>
      <left/>
      <right style="medium"/>
      <top style="medium"/>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501">
    <xf numFmtId="0" fontId="0" fillId="0" borderId="0" xfId="0" applyAlignment="1">
      <alignment/>
    </xf>
    <xf numFmtId="0" fontId="2" fillId="0" borderId="0" xfId="0" applyFont="1" applyAlignment="1">
      <alignment/>
    </xf>
    <xf numFmtId="0" fontId="2" fillId="0" borderId="0" xfId="0" applyFont="1" applyBorder="1" applyAlignment="1">
      <alignment/>
    </xf>
    <xf numFmtId="165" fontId="0" fillId="0" borderId="0" xfId="42" applyNumberFormat="1" applyAlignment="1">
      <alignment/>
    </xf>
    <xf numFmtId="0" fontId="5" fillId="0" borderId="0" xfId="0" applyFont="1" applyAlignment="1">
      <alignment/>
    </xf>
    <xf numFmtId="0" fontId="5" fillId="0" borderId="0" xfId="0" applyFont="1" applyBorder="1" applyAlignment="1">
      <alignment/>
    </xf>
    <xf numFmtId="0" fontId="5" fillId="0" borderId="10" xfId="0" applyFont="1" applyBorder="1" applyAlignment="1">
      <alignment/>
    </xf>
    <xf numFmtId="0" fontId="5" fillId="0" borderId="11" xfId="0" applyFont="1" applyBorder="1"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horizontal="center"/>
    </xf>
    <xf numFmtId="0" fontId="9" fillId="0" borderId="0" xfId="0" applyFont="1" applyAlignment="1">
      <alignment horizontal="center"/>
    </xf>
    <xf numFmtId="0" fontId="9" fillId="0" borderId="0" xfId="0" applyFont="1" applyAlignment="1">
      <alignment/>
    </xf>
    <xf numFmtId="0" fontId="10" fillId="0" borderId="0" xfId="0" applyFont="1" applyAlignment="1">
      <alignment/>
    </xf>
    <xf numFmtId="0" fontId="11" fillId="0" borderId="0" xfId="0" applyFont="1" applyAlignment="1">
      <alignment/>
    </xf>
    <xf numFmtId="165" fontId="5" fillId="0" borderId="0" xfId="42" applyNumberFormat="1" applyFont="1" applyAlignment="1">
      <alignment/>
    </xf>
    <xf numFmtId="165" fontId="5" fillId="0" borderId="10" xfId="42" applyNumberFormat="1" applyFont="1" applyBorder="1" applyAlignment="1">
      <alignment/>
    </xf>
    <xf numFmtId="165" fontId="5" fillId="0" borderId="11" xfId="42" applyNumberFormat="1" applyFont="1" applyBorder="1" applyAlignment="1">
      <alignment/>
    </xf>
    <xf numFmtId="165" fontId="7" fillId="0" borderId="12" xfId="42" applyNumberFormat="1" applyFont="1" applyBorder="1" applyAlignment="1">
      <alignment horizontal="center"/>
    </xf>
    <xf numFmtId="0" fontId="7" fillId="0" borderId="13" xfId="0" applyFont="1" applyBorder="1" applyAlignment="1">
      <alignment horizontal="center"/>
    </xf>
    <xf numFmtId="165" fontId="7" fillId="0" borderId="14" xfId="42" applyNumberFormat="1" applyFont="1" applyBorder="1" applyAlignment="1">
      <alignment horizontal="center"/>
    </xf>
    <xf numFmtId="165" fontId="5" fillId="0" borderId="15" xfId="42" applyNumberFormat="1" applyFont="1" applyBorder="1" applyAlignment="1">
      <alignment/>
    </xf>
    <xf numFmtId="165" fontId="5" fillId="0" borderId="16" xfId="42" applyNumberFormat="1" applyFont="1" applyBorder="1" applyAlignment="1">
      <alignment/>
    </xf>
    <xf numFmtId="165" fontId="5" fillId="0" borderId="12" xfId="42" applyNumberFormat="1" applyFont="1" applyBorder="1" applyAlignment="1">
      <alignment/>
    </xf>
    <xf numFmtId="165" fontId="5" fillId="0" borderId="14" xfId="42" applyNumberFormat="1" applyFont="1" applyBorder="1" applyAlignment="1">
      <alignment/>
    </xf>
    <xf numFmtId="165" fontId="5" fillId="0" borderId="17" xfId="42" applyNumberFormat="1" applyFont="1" applyBorder="1" applyAlignment="1">
      <alignment/>
    </xf>
    <xf numFmtId="165" fontId="5" fillId="0" borderId="18" xfId="42" applyNumberFormat="1" applyFont="1" applyBorder="1" applyAlignment="1">
      <alignment/>
    </xf>
    <xf numFmtId="9" fontId="5" fillId="0" borderId="15" xfId="75" applyFont="1" applyBorder="1" applyAlignment="1">
      <alignment/>
    </xf>
    <xf numFmtId="9" fontId="5" fillId="0" borderId="16" xfId="75" applyFont="1" applyBorder="1" applyAlignment="1">
      <alignment/>
    </xf>
    <xf numFmtId="165" fontId="5" fillId="0" borderId="19" xfId="42" applyNumberFormat="1" applyFont="1" applyBorder="1" applyAlignment="1">
      <alignment/>
    </xf>
    <xf numFmtId="165" fontId="5" fillId="0" borderId="20" xfId="42" applyNumberFormat="1" applyFont="1" applyBorder="1" applyAlignment="1">
      <alignment/>
    </xf>
    <xf numFmtId="0" fontId="13" fillId="0" borderId="0" xfId="0" applyFont="1" applyAlignment="1">
      <alignment/>
    </xf>
    <xf numFmtId="0" fontId="15" fillId="0" borderId="0" xfId="0" applyFont="1" applyAlignment="1">
      <alignment/>
    </xf>
    <xf numFmtId="41" fontId="14" fillId="0" borderId="10" xfId="42" applyNumberFormat="1" applyFont="1" applyFill="1" applyBorder="1" applyAlignment="1">
      <alignment/>
    </xf>
    <xf numFmtId="41" fontId="14" fillId="0" borderId="16" xfId="42" applyNumberFormat="1" applyFont="1" applyBorder="1" applyAlignment="1">
      <alignment/>
    </xf>
    <xf numFmtId="41" fontId="2" fillId="0" borderId="0" xfId="0" applyNumberFormat="1" applyFont="1" applyAlignment="1">
      <alignment horizontal="center"/>
    </xf>
    <xf numFmtId="43" fontId="2" fillId="0" borderId="13" xfId="42" applyFont="1" applyBorder="1" applyAlignment="1">
      <alignment/>
    </xf>
    <xf numFmtId="41" fontId="2" fillId="0" borderId="16" xfId="42" applyNumberFormat="1" applyFont="1" applyBorder="1" applyAlignment="1">
      <alignment/>
    </xf>
    <xf numFmtId="41" fontId="2" fillId="0" borderId="21" xfId="42" applyNumberFormat="1" applyFont="1" applyBorder="1" applyAlignment="1">
      <alignment/>
    </xf>
    <xf numFmtId="0" fontId="18" fillId="0" borderId="0" xfId="0" applyFont="1" applyAlignment="1" applyProtection="1">
      <alignment horizontal="left"/>
      <protection/>
    </xf>
    <xf numFmtId="0" fontId="20" fillId="0" borderId="0" xfId="0" applyFont="1" applyAlignment="1">
      <alignment/>
    </xf>
    <xf numFmtId="0" fontId="0" fillId="0" borderId="0" xfId="0" applyFont="1" applyBorder="1" applyAlignment="1">
      <alignment/>
    </xf>
    <xf numFmtId="0" fontId="0" fillId="0" borderId="0" xfId="0" applyFont="1" applyAlignment="1">
      <alignment horizontal="center"/>
    </xf>
    <xf numFmtId="0" fontId="0" fillId="0" borderId="0" xfId="0" applyFont="1" applyAlignment="1">
      <alignment/>
    </xf>
    <xf numFmtId="0" fontId="22" fillId="0" borderId="0" xfId="0" applyFont="1" applyAlignment="1">
      <alignment/>
    </xf>
    <xf numFmtId="0" fontId="0" fillId="0" borderId="0" xfId="0" applyFont="1" applyAlignment="1">
      <alignment/>
    </xf>
    <xf numFmtId="0" fontId="0" fillId="33" borderId="0" xfId="0" applyFont="1" applyFill="1" applyAlignment="1">
      <alignment horizontal="center"/>
    </xf>
    <xf numFmtId="0" fontId="22" fillId="0" borderId="22" xfId="0" applyFont="1" applyBorder="1" applyAlignment="1">
      <alignment horizontal="center"/>
    </xf>
    <xf numFmtId="0" fontId="0" fillId="33" borderId="23" xfId="0" applyFont="1" applyFill="1" applyBorder="1" applyAlignment="1">
      <alignment/>
    </xf>
    <xf numFmtId="0" fontId="0" fillId="33" borderId="23" xfId="0" applyFont="1" applyFill="1" applyBorder="1" applyAlignment="1">
      <alignment horizontal="center"/>
    </xf>
    <xf numFmtId="0" fontId="12" fillId="33" borderId="24" xfId="0" applyFont="1" applyFill="1" applyBorder="1" applyAlignment="1">
      <alignment horizontal="center" wrapText="1"/>
    </xf>
    <xf numFmtId="0" fontId="14" fillId="0" borderId="15" xfId="0" applyFont="1" applyBorder="1" applyAlignment="1">
      <alignment/>
    </xf>
    <xf numFmtId="49" fontId="14" fillId="0" borderId="0" xfId="0" applyNumberFormat="1" applyFont="1" applyBorder="1" applyAlignment="1">
      <alignment horizontal="center"/>
    </xf>
    <xf numFmtId="0" fontId="14" fillId="0" borderId="0" xfId="0" applyFont="1" applyBorder="1" applyAlignment="1">
      <alignment horizontal="center"/>
    </xf>
    <xf numFmtId="167" fontId="14" fillId="0" borderId="0" xfId="0" applyNumberFormat="1" applyFont="1" applyBorder="1" applyAlignment="1">
      <alignment horizontal="center"/>
    </xf>
    <xf numFmtId="43" fontId="14" fillId="0" borderId="15" xfId="42" applyFont="1" applyBorder="1" applyAlignment="1">
      <alignment/>
    </xf>
    <xf numFmtId="43" fontId="14" fillId="0" borderId="0" xfId="42" applyFont="1" applyBorder="1" applyAlignment="1">
      <alignment/>
    </xf>
    <xf numFmtId="9" fontId="14" fillId="0" borderId="16" xfId="75" applyFont="1" applyBorder="1" applyAlignment="1">
      <alignment/>
    </xf>
    <xf numFmtId="9" fontId="14" fillId="0" borderId="15" xfId="75" applyFont="1" applyBorder="1" applyAlignment="1">
      <alignment/>
    </xf>
    <xf numFmtId="9" fontId="14" fillId="0" borderId="0" xfId="75" applyFont="1" applyBorder="1" applyAlignment="1">
      <alignment/>
    </xf>
    <xf numFmtId="0" fontId="14" fillId="0" borderId="0" xfId="0" applyFont="1" applyAlignment="1">
      <alignment/>
    </xf>
    <xf numFmtId="0" fontId="14" fillId="0" borderId="19" xfId="0" applyFont="1" applyBorder="1" applyAlignment="1">
      <alignment/>
    </xf>
    <xf numFmtId="49" fontId="14" fillId="0" borderId="10" xfId="0" applyNumberFormat="1" applyFont="1" applyBorder="1" applyAlignment="1">
      <alignment horizontal="center"/>
    </xf>
    <xf numFmtId="49" fontId="14" fillId="0" borderId="10" xfId="0" applyNumberFormat="1" applyFont="1" applyBorder="1" applyAlignment="1" quotePrefix="1">
      <alignment horizontal="center"/>
    </xf>
    <xf numFmtId="0" fontId="14" fillId="0" borderId="10" xfId="0" applyFont="1" applyBorder="1" applyAlignment="1">
      <alignment horizontal="center"/>
    </xf>
    <xf numFmtId="167" fontId="14" fillId="0" borderId="10" xfId="0" applyNumberFormat="1" applyFont="1" applyBorder="1" applyAlignment="1">
      <alignment horizontal="center"/>
    </xf>
    <xf numFmtId="41" fontId="14" fillId="0" borderId="19" xfId="42" applyNumberFormat="1" applyFont="1" applyBorder="1" applyAlignment="1">
      <alignment/>
    </xf>
    <xf numFmtId="41" fontId="14" fillId="0" borderId="10" xfId="42" applyNumberFormat="1" applyFont="1" applyBorder="1" applyAlignment="1">
      <alignment/>
    </xf>
    <xf numFmtId="43" fontId="14" fillId="0" borderId="10" xfId="42" applyFont="1" applyBorder="1" applyAlignment="1">
      <alignment/>
    </xf>
    <xf numFmtId="9" fontId="14" fillId="0" borderId="20" xfId="75" applyFont="1" applyBorder="1" applyAlignment="1">
      <alignment/>
    </xf>
    <xf numFmtId="9" fontId="14" fillId="0" borderId="10" xfId="75" applyFont="1" applyBorder="1" applyAlignment="1">
      <alignment/>
    </xf>
    <xf numFmtId="9" fontId="24" fillId="34" borderId="25" xfId="75" applyFont="1" applyFill="1" applyBorder="1" applyAlignment="1">
      <alignment/>
    </xf>
    <xf numFmtId="41" fontId="0" fillId="0" borderId="26" xfId="42" applyNumberFormat="1" applyFont="1" applyBorder="1" applyAlignment="1">
      <alignment/>
    </xf>
    <xf numFmtId="41" fontId="0" fillId="0" borderId="15" xfId="42" applyNumberFormat="1" applyFont="1" applyBorder="1" applyAlignment="1">
      <alignment/>
    </xf>
    <xf numFmtId="41" fontId="0" fillId="0" borderId="0" xfId="42" applyNumberFormat="1" applyFont="1" applyBorder="1" applyAlignment="1">
      <alignment/>
    </xf>
    <xf numFmtId="9" fontId="14" fillId="0" borderId="16" xfId="75" applyNumberFormat="1" applyFont="1" applyBorder="1" applyAlignment="1">
      <alignment/>
    </xf>
    <xf numFmtId="0" fontId="0" fillId="0" borderId="16" xfId="0" applyFont="1" applyBorder="1" applyAlignment="1" applyProtection="1">
      <alignment/>
      <protection locked="0"/>
    </xf>
    <xf numFmtId="41" fontId="0" fillId="0" borderId="27" xfId="42" applyNumberFormat="1" applyFont="1" applyBorder="1" applyAlignment="1">
      <alignment/>
    </xf>
    <xf numFmtId="41" fontId="0" fillId="0" borderId="28" xfId="42" applyNumberFormat="1" applyFont="1" applyBorder="1" applyAlignment="1">
      <alignment/>
    </xf>
    <xf numFmtId="0" fontId="0" fillId="0" borderId="20" xfId="0" applyFont="1" applyBorder="1" applyAlignment="1" applyProtection="1">
      <alignment/>
      <protection locked="0"/>
    </xf>
    <xf numFmtId="43" fontId="0" fillId="0" borderId="13" xfId="42" applyFont="1" applyBorder="1" applyAlignment="1">
      <alignment/>
    </xf>
    <xf numFmtId="41" fontId="0" fillId="0" borderId="29" xfId="42" applyNumberFormat="1" applyFont="1" applyBorder="1" applyAlignment="1">
      <alignment/>
    </xf>
    <xf numFmtId="43" fontId="0" fillId="0" borderId="20" xfId="42" applyFont="1" applyBorder="1" applyAlignment="1">
      <alignment/>
    </xf>
    <xf numFmtId="41" fontId="0" fillId="0" borderId="11" xfId="42" applyNumberFormat="1" applyFont="1" applyBorder="1" applyAlignment="1">
      <alignment/>
    </xf>
    <xf numFmtId="0" fontId="0" fillId="0" borderId="20" xfId="0" applyFont="1" applyBorder="1" applyAlignment="1">
      <alignment/>
    </xf>
    <xf numFmtId="0" fontId="0" fillId="0" borderId="21" xfId="0" applyFont="1" applyBorder="1" applyAlignment="1">
      <alignment/>
    </xf>
    <xf numFmtId="0" fontId="20" fillId="0" borderId="0" xfId="0" applyFont="1" applyAlignment="1" applyProtection="1">
      <alignment horizontal="left"/>
      <protection/>
    </xf>
    <xf numFmtId="44" fontId="20" fillId="0" borderId="0" xfId="0" applyNumberFormat="1" applyFont="1" applyAlignment="1" applyProtection="1">
      <alignment horizontal="right"/>
      <protection/>
    </xf>
    <xf numFmtId="14" fontId="20" fillId="0" borderId="0" xfId="0" applyNumberFormat="1" applyFont="1" applyAlignment="1" applyProtection="1">
      <alignment horizontal="left"/>
      <protection/>
    </xf>
    <xf numFmtId="0" fontId="20" fillId="0" borderId="0" xfId="0" applyFont="1" applyAlignment="1" applyProtection="1">
      <alignment horizontal="center"/>
      <protection/>
    </xf>
    <xf numFmtId="0" fontId="0" fillId="0" borderId="0" xfId="0" applyFont="1" applyAlignment="1" applyProtection="1">
      <alignment horizontal="left"/>
      <protection/>
    </xf>
    <xf numFmtId="0" fontId="20" fillId="0" borderId="0" xfId="0" applyFont="1" applyFill="1" applyAlignment="1" applyProtection="1">
      <alignment horizontal="left"/>
      <protection/>
    </xf>
    <xf numFmtId="169" fontId="0" fillId="0" borderId="0" xfId="0" applyNumberFormat="1" applyFont="1" applyAlignment="1" applyProtection="1">
      <alignment horizontal="left"/>
      <protection/>
    </xf>
    <xf numFmtId="44" fontId="20" fillId="0" borderId="0" xfId="0" applyNumberFormat="1" applyFont="1" applyAlignment="1" applyProtection="1">
      <alignment horizontal="left"/>
      <protection/>
    </xf>
    <xf numFmtId="169" fontId="20" fillId="0" borderId="0" xfId="0" applyNumberFormat="1" applyFont="1" applyAlignment="1" applyProtection="1">
      <alignment horizontal="left"/>
      <protection/>
    </xf>
    <xf numFmtId="169" fontId="15" fillId="0" borderId="0" xfId="0" applyNumberFormat="1" applyFont="1" applyFill="1" applyAlignment="1" applyProtection="1">
      <alignment horizontal="left"/>
      <protection/>
    </xf>
    <xf numFmtId="0" fontId="15" fillId="0" borderId="0" xfId="0" applyFont="1" applyFill="1" applyBorder="1" applyAlignment="1" applyProtection="1">
      <alignment horizontal="left"/>
      <protection/>
    </xf>
    <xf numFmtId="0" fontId="15" fillId="0" borderId="0" xfId="0" applyFont="1" applyFill="1" applyAlignment="1" applyProtection="1">
      <alignment horizontal="left"/>
      <protection/>
    </xf>
    <xf numFmtId="169" fontId="20" fillId="0" borderId="0" xfId="0" applyNumberFormat="1" applyFont="1" applyFill="1" applyAlignment="1" applyProtection="1">
      <alignment horizontal="left"/>
      <protection/>
    </xf>
    <xf numFmtId="0" fontId="20" fillId="0" borderId="0" xfId="0" applyFont="1" applyFill="1" applyBorder="1" applyAlignment="1" applyProtection="1">
      <alignment horizontal="left"/>
      <protection/>
    </xf>
    <xf numFmtId="169" fontId="19" fillId="0" borderId="0" xfId="0" applyNumberFormat="1" applyFont="1" applyAlignment="1" applyProtection="1">
      <alignment horizontal="left"/>
      <protection/>
    </xf>
    <xf numFmtId="0" fontId="19" fillId="0" borderId="0" xfId="0" applyFont="1" applyBorder="1" applyAlignment="1" applyProtection="1">
      <alignment horizontal="left"/>
      <protection/>
    </xf>
    <xf numFmtId="0" fontId="19" fillId="0" borderId="0" xfId="0" applyFont="1" applyAlignment="1" applyProtection="1">
      <alignment horizontal="left"/>
      <protection/>
    </xf>
    <xf numFmtId="0" fontId="22" fillId="0" borderId="0" xfId="0" applyFont="1" applyAlignment="1">
      <alignment horizontal="center"/>
    </xf>
    <xf numFmtId="0" fontId="12" fillId="0" borderId="0" xfId="0" applyFont="1" applyBorder="1" applyAlignment="1">
      <alignment horizontal="center"/>
    </xf>
    <xf numFmtId="0" fontId="21" fillId="0" borderId="0" xfId="0" applyFont="1" applyAlignment="1">
      <alignment horizontal="center"/>
    </xf>
    <xf numFmtId="165" fontId="0" fillId="33" borderId="23" xfId="42" applyNumberFormat="1" applyFont="1" applyFill="1" applyBorder="1" applyAlignment="1">
      <alignment horizontal="right"/>
    </xf>
    <xf numFmtId="169" fontId="15" fillId="0" borderId="0" xfId="0" applyNumberFormat="1" applyFont="1" applyAlignment="1" applyProtection="1">
      <alignment horizontal="left" vertical="top" wrapText="1"/>
      <protection/>
    </xf>
    <xf numFmtId="0" fontId="15" fillId="0" borderId="0" xfId="0" applyFont="1" applyBorder="1" applyAlignment="1" applyProtection="1">
      <alignment horizontal="left" vertical="top" wrapText="1"/>
      <protection/>
    </xf>
    <xf numFmtId="0" fontId="15" fillId="0" borderId="0" xfId="0" applyFont="1" applyAlignment="1" applyProtection="1">
      <alignment horizontal="left" vertical="top" wrapText="1"/>
      <protection/>
    </xf>
    <xf numFmtId="0" fontId="26" fillId="0" borderId="0" xfId="72" applyFont="1">
      <alignment/>
      <protection/>
    </xf>
    <xf numFmtId="14" fontId="15" fillId="0" borderId="0" xfId="0" applyNumberFormat="1" applyFont="1" applyFill="1" applyBorder="1" applyAlignment="1" applyProtection="1">
      <alignment/>
      <protection locked="0"/>
    </xf>
    <xf numFmtId="0" fontId="15" fillId="0" borderId="0" xfId="0" applyFont="1" applyBorder="1" applyAlignment="1">
      <alignment/>
    </xf>
    <xf numFmtId="14" fontId="15" fillId="0" borderId="0" xfId="0" applyNumberFormat="1" applyFont="1" applyBorder="1" applyAlignment="1">
      <alignment/>
    </xf>
    <xf numFmtId="14" fontId="15" fillId="0" borderId="0" xfId="0" applyNumberFormat="1" applyFont="1" applyFill="1" applyBorder="1" applyAlignment="1" applyProtection="1">
      <alignment horizontal="center"/>
      <protection locked="0"/>
    </xf>
    <xf numFmtId="0" fontId="15" fillId="0" borderId="0" xfId="0" applyFont="1" applyAlignment="1">
      <alignment horizontal="center"/>
    </xf>
    <xf numFmtId="0" fontId="0" fillId="0" borderId="27" xfId="0" applyFont="1" applyBorder="1" applyAlignment="1">
      <alignment/>
    </xf>
    <xf numFmtId="49" fontId="0" fillId="0" borderId="27" xfId="0" applyNumberFormat="1" applyFont="1" applyBorder="1" applyAlignment="1">
      <alignment horizontal="center"/>
    </xf>
    <xf numFmtId="49" fontId="0" fillId="0" borderId="0" xfId="0" applyNumberFormat="1" applyFont="1" applyBorder="1" applyAlignment="1">
      <alignment horizontal="center"/>
    </xf>
    <xf numFmtId="0" fontId="0" fillId="0" borderId="30" xfId="0" applyFont="1" applyBorder="1" applyAlignment="1">
      <alignment/>
    </xf>
    <xf numFmtId="0" fontId="0" fillId="0" borderId="31" xfId="0" applyFont="1" applyBorder="1" applyAlignment="1">
      <alignment/>
    </xf>
    <xf numFmtId="49" fontId="0" fillId="0" borderId="27" xfId="0" applyNumberFormat="1" applyFont="1" applyBorder="1" applyAlignment="1">
      <alignment/>
    </xf>
    <xf numFmtId="41" fontId="0" fillId="0" borderId="0" xfId="0" applyNumberFormat="1" applyFont="1" applyBorder="1" applyAlignment="1">
      <alignment horizontal="center"/>
    </xf>
    <xf numFmtId="41" fontId="0" fillId="0" borderId="27" xfId="0" applyNumberFormat="1" applyFont="1" applyBorder="1" applyAlignment="1">
      <alignment/>
    </xf>
    <xf numFmtId="41" fontId="0" fillId="0" borderId="0" xfId="0" applyNumberFormat="1" applyFont="1" applyBorder="1" applyAlignment="1">
      <alignment/>
    </xf>
    <xf numFmtId="41" fontId="0" fillId="0" borderId="16" xfId="0" applyNumberFormat="1" applyFont="1" applyBorder="1" applyAlignment="1">
      <alignment/>
    </xf>
    <xf numFmtId="0" fontId="0" fillId="0" borderId="28" xfId="0" applyFont="1" applyBorder="1" applyAlignment="1">
      <alignment/>
    </xf>
    <xf numFmtId="49" fontId="0" fillId="0" borderId="28" xfId="0" applyNumberFormat="1" applyFont="1" applyBorder="1" applyAlignment="1">
      <alignment/>
    </xf>
    <xf numFmtId="41" fontId="0" fillId="0" borderId="10" xfId="0" applyNumberFormat="1" applyFont="1" applyBorder="1" applyAlignment="1">
      <alignment horizontal="center"/>
    </xf>
    <xf numFmtId="41" fontId="0" fillId="0" borderId="28" xfId="0" applyNumberFormat="1" applyFont="1" applyBorder="1" applyAlignment="1">
      <alignment/>
    </xf>
    <xf numFmtId="41" fontId="0" fillId="0" borderId="20" xfId="0" applyNumberFormat="1" applyFont="1" applyBorder="1" applyAlignment="1">
      <alignment/>
    </xf>
    <xf numFmtId="0" fontId="0" fillId="0" borderId="26" xfId="0" applyFont="1" applyFill="1" applyBorder="1" applyAlignment="1">
      <alignment/>
    </xf>
    <xf numFmtId="41" fontId="0" fillId="33" borderId="13" xfId="0" applyNumberFormat="1" applyFont="1" applyFill="1" applyBorder="1" applyAlignment="1">
      <alignment horizontal="center"/>
    </xf>
    <xf numFmtId="0" fontId="0" fillId="0" borderId="27" xfId="0" applyFont="1" applyFill="1" applyBorder="1" applyAlignment="1">
      <alignment/>
    </xf>
    <xf numFmtId="41" fontId="0" fillId="33" borderId="0" xfId="0" applyNumberFormat="1" applyFont="1" applyFill="1" applyBorder="1" applyAlignment="1">
      <alignment horizontal="center"/>
    </xf>
    <xf numFmtId="0" fontId="0" fillId="0" borderId="0" xfId="0" applyFont="1" applyFill="1" applyAlignment="1">
      <alignment/>
    </xf>
    <xf numFmtId="0" fontId="2" fillId="0" borderId="23" xfId="0" applyFont="1" applyBorder="1" applyAlignment="1">
      <alignment/>
    </xf>
    <xf numFmtId="41" fontId="2" fillId="0" borderId="23" xfId="0" applyNumberFormat="1" applyFont="1" applyBorder="1" applyAlignment="1">
      <alignment/>
    </xf>
    <xf numFmtId="166" fontId="15" fillId="0" borderId="0" xfId="75" applyNumberFormat="1" applyFont="1" applyAlignment="1">
      <alignment/>
    </xf>
    <xf numFmtId="0" fontId="2" fillId="0" borderId="0" xfId="0" applyFont="1" applyAlignment="1">
      <alignment horizontal="center"/>
    </xf>
    <xf numFmtId="10" fontId="0" fillId="0" borderId="0" xfId="75" applyNumberFormat="1" applyFont="1" applyAlignment="1">
      <alignment horizontal="center"/>
    </xf>
    <xf numFmtId="9" fontId="0" fillId="0" borderId="0" xfId="75" applyFont="1" applyAlignment="1">
      <alignment horizontal="center"/>
    </xf>
    <xf numFmtId="0" fontId="0" fillId="0" borderId="15" xfId="0" applyFont="1" applyBorder="1" applyAlignment="1">
      <alignment/>
    </xf>
    <xf numFmtId="0" fontId="0" fillId="0" borderId="0" xfId="0" applyFont="1" applyBorder="1" applyAlignment="1">
      <alignment horizontal="center"/>
    </xf>
    <xf numFmtId="165" fontId="0" fillId="0" borderId="15" xfId="42" applyNumberFormat="1" applyFont="1" applyBorder="1" applyAlignment="1">
      <alignment/>
    </xf>
    <xf numFmtId="9" fontId="0" fillId="0" borderId="0" xfId="75" applyFont="1" applyBorder="1" applyAlignment="1">
      <alignment/>
    </xf>
    <xf numFmtId="165" fontId="0" fillId="0" borderId="0" xfId="42" applyNumberFormat="1" applyFont="1" applyBorder="1" applyAlignment="1">
      <alignment/>
    </xf>
    <xf numFmtId="166" fontId="0" fillId="0" borderId="0" xfId="42" applyNumberFormat="1" applyFont="1" applyBorder="1" applyAlignment="1">
      <alignment/>
    </xf>
    <xf numFmtId="43" fontId="0" fillId="0" borderId="0" xfId="42" applyFont="1" applyBorder="1" applyAlignment="1">
      <alignment/>
    </xf>
    <xf numFmtId="43" fontId="0" fillId="0" borderId="16" xfId="42" applyFont="1" applyBorder="1" applyAlignment="1">
      <alignment/>
    </xf>
    <xf numFmtId="43" fontId="0" fillId="0" borderId="15" xfId="42" applyFont="1" applyBorder="1" applyAlignment="1">
      <alignment/>
    </xf>
    <xf numFmtId="9" fontId="0" fillId="0" borderId="16" xfId="75" applyFont="1" applyBorder="1" applyAlignment="1">
      <alignment/>
    </xf>
    <xf numFmtId="9" fontId="0" fillId="0" borderId="15" xfId="75" applyFont="1" applyBorder="1" applyAlignment="1">
      <alignment/>
    </xf>
    <xf numFmtId="0" fontId="0" fillId="0" borderId="19" xfId="0" applyFont="1" applyBorder="1" applyAlignment="1">
      <alignment/>
    </xf>
    <xf numFmtId="0" fontId="0" fillId="0" borderId="10" xfId="0" applyFont="1" applyBorder="1" applyAlignment="1">
      <alignment/>
    </xf>
    <xf numFmtId="0" fontId="0" fillId="0" borderId="10" xfId="0" applyFont="1" applyBorder="1" applyAlignment="1">
      <alignment horizontal="center"/>
    </xf>
    <xf numFmtId="41" fontId="0" fillId="0" borderId="19" xfId="42" applyNumberFormat="1" applyFont="1" applyBorder="1" applyAlignment="1">
      <alignment/>
    </xf>
    <xf numFmtId="9" fontId="0" fillId="0" borderId="10" xfId="75" applyFont="1" applyBorder="1" applyAlignment="1">
      <alignment/>
    </xf>
    <xf numFmtId="41" fontId="0" fillId="0" borderId="10" xfId="42" applyNumberFormat="1" applyFont="1" applyBorder="1" applyAlignment="1">
      <alignment/>
    </xf>
    <xf numFmtId="166" fontId="0" fillId="0" borderId="10" xfId="42" applyNumberFormat="1" applyFont="1" applyBorder="1" applyAlignment="1">
      <alignment/>
    </xf>
    <xf numFmtId="41" fontId="0" fillId="0" borderId="20" xfId="42" applyNumberFormat="1" applyFont="1" applyBorder="1" applyAlignment="1">
      <alignment/>
    </xf>
    <xf numFmtId="9" fontId="0" fillId="0" borderId="20" xfId="75" applyFont="1" applyBorder="1" applyAlignment="1">
      <alignment/>
    </xf>
    <xf numFmtId="43" fontId="0" fillId="0" borderId="19" xfId="42" applyFont="1" applyBorder="1" applyAlignment="1">
      <alignment/>
    </xf>
    <xf numFmtId="9" fontId="2" fillId="34" borderId="25" xfId="75" applyFont="1" applyFill="1" applyBorder="1" applyAlignment="1">
      <alignment/>
    </xf>
    <xf numFmtId="41" fontId="0" fillId="0" borderId="0" xfId="42" applyNumberFormat="1" applyFont="1" applyFill="1" applyBorder="1" applyAlignment="1">
      <alignment/>
    </xf>
    <xf numFmtId="0" fontId="0" fillId="0" borderId="28" xfId="0" applyFont="1" applyBorder="1" applyAlignment="1" applyProtection="1">
      <alignment/>
      <protection locked="0"/>
    </xf>
    <xf numFmtId="41" fontId="0" fillId="0" borderId="21" xfId="42" applyNumberFormat="1" applyFont="1" applyBorder="1" applyAlignment="1">
      <alignment/>
    </xf>
    <xf numFmtId="0" fontId="0" fillId="0" borderId="0" xfId="0" applyFont="1" applyBorder="1" applyAlignment="1" applyProtection="1">
      <alignment/>
      <protection locked="0"/>
    </xf>
    <xf numFmtId="0" fontId="2" fillId="0" borderId="0" xfId="0" applyFont="1" applyBorder="1" applyAlignment="1">
      <alignment horizontal="center"/>
    </xf>
    <xf numFmtId="0" fontId="28" fillId="0" borderId="0" xfId="0" applyFont="1" applyAlignment="1">
      <alignment/>
    </xf>
    <xf numFmtId="0" fontId="2" fillId="0" borderId="22" xfId="0" applyFont="1" applyBorder="1" applyAlignment="1">
      <alignment horizontal="center"/>
    </xf>
    <xf numFmtId="0" fontId="2" fillId="0" borderId="0" xfId="0" applyFont="1" applyAlignment="1">
      <alignment horizontal="right"/>
    </xf>
    <xf numFmtId="166" fontId="2" fillId="0" borderId="0" xfId="75" applyNumberFormat="1" applyFont="1" applyAlignment="1">
      <alignment horizontal="right"/>
    </xf>
    <xf numFmtId="0" fontId="2" fillId="0" borderId="0" xfId="0" applyFont="1" applyAlignment="1">
      <alignment/>
    </xf>
    <xf numFmtId="0" fontId="18" fillId="0" borderId="0" xfId="0" applyFont="1" applyAlignment="1">
      <alignment horizontal="center"/>
    </xf>
    <xf numFmtId="0" fontId="22" fillId="0" borderId="0" xfId="0" applyFont="1" applyFill="1" applyAlignment="1">
      <alignment horizontal="center"/>
    </xf>
    <xf numFmtId="0" fontId="2" fillId="0" borderId="0" xfId="0" applyFont="1" applyAlignment="1">
      <alignment horizontal="left"/>
    </xf>
    <xf numFmtId="0" fontId="22" fillId="0" borderId="0" xfId="0" applyFont="1" applyBorder="1" applyAlignment="1">
      <alignment horizontal="center"/>
    </xf>
    <xf numFmtId="0" fontId="12" fillId="33" borderId="32" xfId="0" applyFont="1" applyFill="1" applyBorder="1" applyAlignment="1">
      <alignment horizontal="center" wrapText="1"/>
    </xf>
    <xf numFmtId="0" fontId="14" fillId="0" borderId="27" xfId="0" applyFont="1" applyBorder="1" applyAlignment="1">
      <alignment/>
    </xf>
    <xf numFmtId="43" fontId="12" fillId="0" borderId="27" xfId="42" applyFont="1" applyBorder="1" applyAlignment="1">
      <alignment/>
    </xf>
    <xf numFmtId="41" fontId="12" fillId="0" borderId="27" xfId="42" applyNumberFormat="1" applyFont="1" applyBorder="1" applyAlignment="1">
      <alignment/>
    </xf>
    <xf numFmtId="41" fontId="14" fillId="0" borderId="0" xfId="42" applyNumberFormat="1" applyFont="1" applyBorder="1" applyAlignment="1">
      <alignment/>
    </xf>
    <xf numFmtId="41" fontId="14" fillId="0" borderId="15" xfId="42" applyNumberFormat="1" applyFont="1" applyBorder="1" applyAlignment="1">
      <alignment/>
    </xf>
    <xf numFmtId="9" fontId="24" fillId="34" borderId="33" xfId="75" applyFont="1" applyFill="1" applyBorder="1" applyAlignment="1">
      <alignment/>
    </xf>
    <xf numFmtId="0" fontId="14" fillId="0" borderId="28" xfId="0" applyFont="1" applyBorder="1" applyAlignment="1">
      <alignment/>
    </xf>
    <xf numFmtId="41" fontId="12" fillId="0" borderId="28" xfId="42" applyNumberFormat="1" applyFont="1" applyBorder="1" applyAlignment="1">
      <alignment/>
    </xf>
    <xf numFmtId="0" fontId="0" fillId="0" borderId="16" xfId="0" applyFont="1" applyBorder="1" applyAlignment="1" applyProtection="1">
      <alignment horizontal="left"/>
      <protection locked="0"/>
    </xf>
    <xf numFmtId="41" fontId="2" fillId="0" borderId="23" xfId="42" applyNumberFormat="1" applyFont="1" applyBorder="1" applyAlignment="1">
      <alignment/>
    </xf>
    <xf numFmtId="41" fontId="0" fillId="0" borderId="11" xfId="42" applyNumberFormat="1" applyFont="1" applyFill="1" applyBorder="1" applyAlignment="1">
      <alignment/>
    </xf>
    <xf numFmtId="0" fontId="2" fillId="33" borderId="34" xfId="0" applyFont="1" applyFill="1" applyBorder="1" applyAlignment="1">
      <alignment horizontal="center"/>
    </xf>
    <xf numFmtId="43" fontId="12" fillId="0" borderId="16" xfId="42" applyFont="1" applyBorder="1" applyAlignment="1">
      <alignment/>
    </xf>
    <xf numFmtId="0" fontId="23" fillId="0" borderId="16" xfId="0" applyFont="1" applyBorder="1" applyAlignment="1">
      <alignment/>
    </xf>
    <xf numFmtId="9" fontId="14" fillId="0" borderId="0" xfId="42" applyNumberFormat="1" applyFont="1" applyBorder="1" applyAlignment="1">
      <alignment/>
    </xf>
    <xf numFmtId="166" fontId="14" fillId="0" borderId="0" xfId="42" applyNumberFormat="1" applyFont="1" applyBorder="1" applyAlignment="1">
      <alignment/>
    </xf>
    <xf numFmtId="41" fontId="12" fillId="0" borderId="16" xfId="42" applyNumberFormat="1" applyFont="1" applyBorder="1" applyAlignment="1">
      <alignment/>
    </xf>
    <xf numFmtId="41" fontId="0" fillId="0" borderId="19" xfId="42" applyNumberFormat="1" applyFont="1" applyFill="1" applyBorder="1" applyAlignment="1">
      <alignment/>
    </xf>
    <xf numFmtId="43" fontId="0" fillId="0" borderId="10" xfId="42" applyFont="1" applyFill="1" applyBorder="1" applyAlignment="1">
      <alignment/>
    </xf>
    <xf numFmtId="41" fontId="0" fillId="0" borderId="10" xfId="42" applyNumberFormat="1" applyFont="1" applyFill="1" applyBorder="1" applyAlignment="1">
      <alignment/>
    </xf>
    <xf numFmtId="41" fontId="12" fillId="0" borderId="20" xfId="42" applyNumberFormat="1" applyFont="1" applyBorder="1" applyAlignment="1">
      <alignment/>
    </xf>
    <xf numFmtId="0" fontId="23" fillId="0" borderId="20" xfId="0" applyFont="1" applyBorder="1" applyAlignment="1">
      <alignment/>
    </xf>
    <xf numFmtId="0" fontId="2" fillId="0" borderId="0" xfId="0" applyFont="1" applyBorder="1" applyAlignment="1">
      <alignment/>
    </xf>
    <xf numFmtId="0" fontId="2" fillId="0" borderId="10" xfId="0" applyFont="1" applyBorder="1" applyAlignment="1">
      <alignment horizontal="center"/>
    </xf>
    <xf numFmtId="0" fontId="31" fillId="0" borderId="0" xfId="0" applyFont="1" applyAlignment="1">
      <alignment/>
    </xf>
    <xf numFmtId="0" fontId="0" fillId="0" borderId="0" xfId="0" applyFont="1" applyBorder="1" applyAlignment="1">
      <alignment horizontal="center" wrapText="1"/>
    </xf>
    <xf numFmtId="0" fontId="2" fillId="0" borderId="15" xfId="0" applyFont="1" applyBorder="1" applyAlignment="1">
      <alignment horizontal="center"/>
    </xf>
    <xf numFmtId="0" fontId="2" fillId="0" borderId="0" xfId="0" applyFont="1" applyBorder="1" applyAlignment="1">
      <alignment horizontal="center" wrapText="1"/>
    </xf>
    <xf numFmtId="0" fontId="29" fillId="0" borderId="0" xfId="0" applyFont="1" applyBorder="1" applyAlignment="1">
      <alignment horizontal="center" wrapText="1"/>
    </xf>
    <xf numFmtId="0" fontId="0" fillId="0" borderId="15" xfId="0" applyFont="1" applyBorder="1" applyAlignment="1">
      <alignment horizontal="center"/>
    </xf>
    <xf numFmtId="9" fontId="29" fillId="0" borderId="0" xfId="75" applyFont="1" applyBorder="1" applyAlignment="1">
      <alignment/>
    </xf>
    <xf numFmtId="0" fontId="14" fillId="0" borderId="0" xfId="0" applyFont="1" applyBorder="1" applyAlignment="1">
      <alignment/>
    </xf>
    <xf numFmtId="41" fontId="14" fillId="0" borderId="29" xfId="42" applyNumberFormat="1" applyFont="1" applyBorder="1" applyAlignment="1">
      <alignment/>
    </xf>
    <xf numFmtId="41" fontId="14" fillId="0" borderId="11" xfId="42" applyNumberFormat="1" applyFont="1" applyBorder="1" applyAlignment="1">
      <alignment/>
    </xf>
    <xf numFmtId="41" fontId="0" fillId="0" borderId="15" xfId="0" applyNumberFormat="1" applyFont="1" applyBorder="1" applyAlignment="1">
      <alignment/>
    </xf>
    <xf numFmtId="43" fontId="23" fillId="0" borderId="0" xfId="42" applyFont="1" applyBorder="1" applyAlignment="1">
      <alignment/>
    </xf>
    <xf numFmtId="43" fontId="14" fillId="0" borderId="0" xfId="42" applyFont="1" applyFill="1" applyBorder="1" applyAlignment="1">
      <alignment/>
    </xf>
    <xf numFmtId="41" fontId="14" fillId="0" borderId="11" xfId="42" applyNumberFormat="1" applyFont="1" applyFill="1" applyBorder="1" applyAlignment="1">
      <alignment/>
    </xf>
    <xf numFmtId="41" fontId="14" fillId="0" borderId="0" xfId="75" applyNumberFormat="1" applyFont="1" applyBorder="1" applyAlignment="1">
      <alignment/>
    </xf>
    <xf numFmtId="9" fontId="23" fillId="0" borderId="0" xfId="75" applyFont="1" applyBorder="1" applyAlignment="1">
      <alignment/>
    </xf>
    <xf numFmtId="0" fontId="31" fillId="0" borderId="0" xfId="0" applyFont="1" applyBorder="1" applyAlignment="1">
      <alignment/>
    </xf>
    <xf numFmtId="41" fontId="14" fillId="0" borderId="0" xfId="42" applyNumberFormat="1" applyFont="1" applyFill="1" applyBorder="1" applyAlignment="1">
      <alignment/>
    </xf>
    <xf numFmtId="41" fontId="14" fillId="0" borderId="17" xfId="42" applyNumberFormat="1" applyFont="1" applyBorder="1" applyAlignment="1">
      <alignment/>
    </xf>
    <xf numFmtId="41" fontId="14" fillId="0" borderId="35" xfId="42" applyNumberFormat="1" applyFont="1" applyBorder="1" applyAlignment="1">
      <alignment/>
    </xf>
    <xf numFmtId="42" fontId="14" fillId="0" borderId="35" xfId="42" applyNumberFormat="1" applyFont="1" applyBorder="1" applyAlignment="1">
      <alignment/>
    </xf>
    <xf numFmtId="42" fontId="14" fillId="0" borderId="0" xfId="42" applyNumberFormat="1" applyFont="1" applyBorder="1" applyAlignment="1">
      <alignment/>
    </xf>
    <xf numFmtId="43" fontId="0" fillId="0" borderId="10" xfId="42" applyFont="1" applyBorder="1" applyAlignment="1">
      <alignment/>
    </xf>
    <xf numFmtId="0" fontId="2" fillId="0" borderId="16" xfId="0" applyFont="1" applyBorder="1" applyAlignment="1">
      <alignment horizontal="center"/>
    </xf>
    <xf numFmtId="0" fontId="0" fillId="0" borderId="16" xfId="0" applyFont="1" applyBorder="1" applyAlignment="1">
      <alignment horizontal="center"/>
    </xf>
    <xf numFmtId="41" fontId="14" fillId="33" borderId="0" xfId="42" applyNumberFormat="1" applyFont="1" applyFill="1" applyBorder="1" applyAlignment="1">
      <alignment/>
    </xf>
    <xf numFmtId="41" fontId="0" fillId="0" borderId="16" xfId="42" applyNumberFormat="1" applyFont="1" applyBorder="1" applyAlignment="1">
      <alignment/>
    </xf>
    <xf numFmtId="41" fontId="14" fillId="0" borderId="15" xfId="0" applyNumberFormat="1" applyFont="1" applyBorder="1" applyAlignment="1">
      <alignment/>
    </xf>
    <xf numFmtId="41" fontId="14" fillId="0" borderId="16" xfId="0" applyNumberFormat="1" applyFont="1" applyBorder="1" applyAlignment="1">
      <alignment/>
    </xf>
    <xf numFmtId="41" fontId="12" fillId="35" borderId="0" xfId="0" applyNumberFormat="1" applyFont="1" applyFill="1" applyBorder="1" applyAlignment="1">
      <alignment/>
    </xf>
    <xf numFmtId="41" fontId="14" fillId="0" borderId="0" xfId="0" applyNumberFormat="1" applyFont="1" applyBorder="1" applyAlignment="1">
      <alignment/>
    </xf>
    <xf numFmtId="41" fontId="12" fillId="35" borderId="0" xfId="42" applyNumberFormat="1" applyFont="1" applyFill="1" applyBorder="1" applyAlignment="1">
      <alignment/>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2" fillId="0" borderId="0" xfId="0" applyFont="1" applyBorder="1" applyAlignment="1">
      <alignment horizontal="center" vertical="center" wrapText="1"/>
    </xf>
    <xf numFmtId="0" fontId="0" fillId="0" borderId="0" xfId="0" applyFont="1" applyBorder="1" applyAlignment="1">
      <alignment horizontal="left" vertical="center" wrapText="1"/>
    </xf>
    <xf numFmtId="10" fontId="0" fillId="0" borderId="0" xfId="0" applyNumberFormat="1" applyFont="1" applyBorder="1" applyAlignment="1">
      <alignment horizontal="center" vertical="top" wrapText="1"/>
    </xf>
    <xf numFmtId="10" fontId="0" fillId="0" borderId="0" xfId="0" applyNumberFormat="1" applyFont="1" applyBorder="1" applyAlignment="1">
      <alignment horizontal="center" vertical="center" wrapText="1"/>
    </xf>
    <xf numFmtId="0" fontId="0" fillId="0" borderId="0" xfId="0" applyFont="1" applyFill="1" applyBorder="1" applyAlignment="1">
      <alignment/>
    </xf>
    <xf numFmtId="0" fontId="20" fillId="0" borderId="0" xfId="0" applyFont="1" applyAlignment="1">
      <alignment horizontal="center"/>
    </xf>
    <xf numFmtId="14" fontId="0" fillId="0" borderId="0" xfId="0" applyNumberFormat="1" applyFont="1" applyFill="1" applyBorder="1" applyAlignment="1">
      <alignment/>
    </xf>
    <xf numFmtId="0" fontId="0" fillId="0" borderId="11" xfId="0" applyFont="1" applyBorder="1" applyAlignment="1">
      <alignment horizontal="center" wrapText="1"/>
    </xf>
    <xf numFmtId="0" fontId="3" fillId="0" borderId="0" xfId="0" applyFont="1" applyBorder="1" applyAlignment="1">
      <alignment/>
    </xf>
    <xf numFmtId="41" fontId="12" fillId="0" borderId="15" xfId="42" applyNumberFormat="1" applyFont="1" applyBorder="1" applyAlignment="1">
      <alignment/>
    </xf>
    <xf numFmtId="41" fontId="12" fillId="0" borderId="0" xfId="42" applyNumberFormat="1" applyFont="1" applyBorder="1" applyAlignment="1">
      <alignment/>
    </xf>
    <xf numFmtId="9" fontId="2" fillId="0" borderId="0" xfId="75" applyFont="1" applyBorder="1" applyAlignment="1">
      <alignment/>
    </xf>
    <xf numFmtId="41" fontId="12" fillId="0" borderId="11" xfId="42" applyNumberFormat="1" applyFont="1" applyBorder="1" applyAlignment="1">
      <alignment/>
    </xf>
    <xf numFmtId="9" fontId="32" fillId="0" borderId="0" xfId="75" applyFont="1" applyBorder="1" applyAlignment="1">
      <alignment/>
    </xf>
    <xf numFmtId="41" fontId="14" fillId="0" borderId="16" xfId="75" applyNumberFormat="1" applyFont="1" applyBorder="1" applyAlignment="1">
      <alignment/>
    </xf>
    <xf numFmtId="9" fontId="12" fillId="0" borderId="0" xfId="75" applyFont="1" applyBorder="1" applyAlignment="1">
      <alignment/>
    </xf>
    <xf numFmtId="41" fontId="2" fillId="0" borderId="11" xfId="42" applyNumberFormat="1" applyFont="1" applyBorder="1" applyAlignment="1">
      <alignment/>
    </xf>
    <xf numFmtId="0" fontId="14" fillId="0" borderId="0" xfId="0" applyFont="1" applyFill="1" applyBorder="1" applyAlignment="1">
      <alignment/>
    </xf>
    <xf numFmtId="0" fontId="3" fillId="0" borderId="0" xfId="0" applyFont="1" applyAlignment="1">
      <alignment/>
    </xf>
    <xf numFmtId="43" fontId="33" fillId="0" borderId="0" xfId="42" applyFont="1" applyBorder="1" applyAlignment="1">
      <alignment/>
    </xf>
    <xf numFmtId="43" fontId="23" fillId="0" borderId="0" xfId="0" applyNumberFormat="1" applyFont="1" applyAlignment="1">
      <alignment/>
    </xf>
    <xf numFmtId="0" fontId="0" fillId="0" borderId="0" xfId="65" applyFont="1">
      <alignment/>
      <protection/>
    </xf>
    <xf numFmtId="0" fontId="19" fillId="0" borderId="0" xfId="65" applyFont="1" applyAlignment="1">
      <alignment horizontal="center"/>
      <protection/>
    </xf>
    <xf numFmtId="14" fontId="0" fillId="0" borderId="0" xfId="65" applyNumberFormat="1" applyFont="1" applyFill="1" applyBorder="1">
      <alignment/>
      <protection/>
    </xf>
    <xf numFmtId="0" fontId="34" fillId="0" borderId="0" xfId="65" applyFont="1">
      <alignment/>
      <protection/>
    </xf>
    <xf numFmtId="0" fontId="19" fillId="0" borderId="0" xfId="65" applyFont="1">
      <alignment/>
      <protection/>
    </xf>
    <xf numFmtId="169" fontId="0" fillId="0" borderId="0" xfId="65" applyNumberFormat="1" applyFont="1">
      <alignment/>
      <protection/>
    </xf>
    <xf numFmtId="0" fontId="2" fillId="0" borderId="0" xfId="65" applyFont="1">
      <alignment/>
      <protection/>
    </xf>
    <xf numFmtId="9" fontId="0" fillId="0" borderId="0" xfId="75" applyFont="1" applyAlignment="1">
      <alignment/>
    </xf>
    <xf numFmtId="0" fontId="2" fillId="36" borderId="11" xfId="65" applyFont="1" applyFill="1" applyBorder="1">
      <alignment/>
      <protection/>
    </xf>
    <xf numFmtId="0" fontId="31" fillId="36" borderId="11" xfId="65" applyFont="1" applyFill="1" applyBorder="1" applyAlignment="1">
      <alignment horizontal="center" wrapText="1"/>
      <protection/>
    </xf>
    <xf numFmtId="0" fontId="31" fillId="36" borderId="11" xfId="65" applyFont="1" applyFill="1" applyBorder="1" applyAlignment="1">
      <alignment horizontal="center"/>
      <protection/>
    </xf>
    <xf numFmtId="0" fontId="31" fillId="36" borderId="0" xfId="65" applyFont="1" applyFill="1" applyBorder="1" applyAlignment="1">
      <alignment horizontal="center"/>
      <protection/>
    </xf>
    <xf numFmtId="0" fontId="31" fillId="0" borderId="0" xfId="65" applyFont="1" applyBorder="1" applyAlignment="1">
      <alignment horizontal="center"/>
      <protection/>
    </xf>
    <xf numFmtId="0" fontId="0" fillId="0" borderId="0" xfId="65" applyFont="1" applyAlignment="1">
      <alignment horizontal="left"/>
      <protection/>
    </xf>
    <xf numFmtId="42" fontId="0" fillId="36" borderId="0" xfId="65" applyNumberFormat="1" applyFont="1" applyFill="1" applyProtection="1">
      <alignment/>
      <protection locked="0"/>
    </xf>
    <xf numFmtId="164" fontId="0" fillId="0" borderId="0" xfId="65" applyNumberFormat="1" applyFont="1">
      <alignment/>
      <protection/>
    </xf>
    <xf numFmtId="42" fontId="0" fillId="0" borderId="0" xfId="65" applyNumberFormat="1" applyFont="1">
      <alignment/>
      <protection/>
    </xf>
    <xf numFmtId="42" fontId="2" fillId="36" borderId="11" xfId="65" applyNumberFormat="1" applyFont="1" applyFill="1" applyBorder="1">
      <alignment/>
      <protection/>
    </xf>
    <xf numFmtId="0" fontId="0" fillId="0" borderId="0" xfId="65" applyFont="1" applyBorder="1" applyAlignment="1">
      <alignment horizontal="center"/>
      <protection/>
    </xf>
    <xf numFmtId="0" fontId="31" fillId="0" borderId="10" xfId="65" applyFont="1" applyBorder="1" applyAlignment="1">
      <alignment horizontal="center"/>
      <protection/>
    </xf>
    <xf numFmtId="41" fontId="0" fillId="36" borderId="0" xfId="65" applyNumberFormat="1" applyFont="1" applyFill="1">
      <alignment/>
      <protection/>
    </xf>
    <xf numFmtId="41" fontId="0" fillId="0" borderId="0" xfId="65" applyNumberFormat="1" applyFont="1">
      <alignment/>
      <protection/>
    </xf>
    <xf numFmtId="0" fontId="13" fillId="0" borderId="0" xfId="65" applyFont="1">
      <alignment/>
      <protection/>
    </xf>
    <xf numFmtId="49" fontId="0" fillId="0" borderId="0" xfId="65" applyNumberFormat="1" applyFont="1" applyFill="1" applyAlignment="1" applyProtection="1">
      <alignment horizontal="left"/>
      <protection locked="0"/>
    </xf>
    <xf numFmtId="0" fontId="2" fillId="0" borderId="11" xfId="65" applyFont="1" applyBorder="1">
      <alignment/>
      <protection/>
    </xf>
    <xf numFmtId="42" fontId="2" fillId="0" borderId="11" xfId="65" applyNumberFormat="1" applyFont="1" applyBorder="1">
      <alignment/>
      <protection/>
    </xf>
    <xf numFmtId="0" fontId="0" fillId="36" borderId="0" xfId="65" applyFont="1" applyFill="1">
      <alignment/>
      <protection/>
    </xf>
    <xf numFmtId="0" fontId="28" fillId="36" borderId="0" xfId="65" applyFont="1" applyFill="1">
      <alignment/>
      <protection/>
    </xf>
    <xf numFmtId="0" fontId="0" fillId="0" borderId="0" xfId="65" applyFont="1" applyFill="1" applyProtection="1">
      <alignment/>
      <protection locked="0"/>
    </xf>
    <xf numFmtId="41" fontId="0" fillId="36" borderId="0" xfId="65" applyNumberFormat="1" applyFont="1" applyFill="1" applyProtection="1">
      <alignment/>
      <protection locked="0"/>
    </xf>
    <xf numFmtId="42" fontId="2" fillId="0" borderId="0" xfId="65" applyNumberFormat="1" applyFont="1" applyBorder="1">
      <alignment/>
      <protection/>
    </xf>
    <xf numFmtId="0" fontId="2" fillId="36" borderId="35" xfId="65" applyFont="1" applyFill="1" applyBorder="1">
      <alignment/>
      <protection/>
    </xf>
    <xf numFmtId="42" fontId="2" fillId="36" borderId="35" xfId="65" applyNumberFormat="1" applyFont="1" applyFill="1" applyBorder="1">
      <alignment/>
      <protection/>
    </xf>
    <xf numFmtId="42" fontId="0" fillId="0" borderId="0" xfId="65" applyNumberFormat="1" applyFont="1" applyBorder="1">
      <alignment/>
      <protection/>
    </xf>
    <xf numFmtId="0" fontId="2" fillId="0" borderId="35" xfId="65" applyFont="1" applyBorder="1">
      <alignment/>
      <protection/>
    </xf>
    <xf numFmtId="42" fontId="2" fillId="0" borderId="35" xfId="65" applyNumberFormat="1" applyFont="1" applyBorder="1">
      <alignment/>
      <protection/>
    </xf>
    <xf numFmtId="0" fontId="2" fillId="0" borderId="0" xfId="65" applyFont="1" applyBorder="1">
      <alignment/>
      <protection/>
    </xf>
    <xf numFmtId="9" fontId="0" fillId="34" borderId="16" xfId="75" applyFont="1" applyFill="1" applyBorder="1" applyAlignment="1" applyProtection="1">
      <alignment/>
      <protection locked="0"/>
    </xf>
    <xf numFmtId="9" fontId="0" fillId="34" borderId="20" xfId="75" applyFont="1" applyFill="1" applyBorder="1" applyAlignment="1" applyProtection="1">
      <alignment/>
      <protection locked="0"/>
    </xf>
    <xf numFmtId="166" fontId="0" fillId="34" borderId="27" xfId="42" applyNumberFormat="1" applyFont="1" applyFill="1" applyBorder="1" applyAlignment="1" applyProtection="1">
      <alignment/>
      <protection locked="0"/>
    </xf>
    <xf numFmtId="166" fontId="0" fillId="34" borderId="28" xfId="42" applyNumberFormat="1" applyFont="1" applyFill="1" applyBorder="1" applyAlignment="1" applyProtection="1">
      <alignment/>
      <protection locked="0"/>
    </xf>
    <xf numFmtId="0" fontId="0" fillId="34" borderId="0" xfId="0" applyFont="1" applyFill="1" applyBorder="1" applyAlignment="1" applyProtection="1">
      <alignment/>
      <protection locked="0"/>
    </xf>
    <xf numFmtId="0" fontId="0" fillId="34" borderId="26" xfId="0" applyFont="1" applyFill="1" applyBorder="1" applyAlignment="1" applyProtection="1">
      <alignment/>
      <protection locked="0"/>
    </xf>
    <xf numFmtId="0" fontId="0" fillId="34" borderId="27" xfId="0" applyFont="1" applyFill="1" applyBorder="1" applyAlignment="1" applyProtection="1">
      <alignment horizontal="center"/>
      <protection locked="0"/>
    </xf>
    <xf numFmtId="41" fontId="0" fillId="34" borderId="27" xfId="42" applyNumberFormat="1" applyFont="1" applyFill="1" applyBorder="1" applyAlignment="1" applyProtection="1">
      <alignment/>
      <protection locked="0"/>
    </xf>
    <xf numFmtId="9" fontId="0" fillId="34" borderId="27" xfId="75" applyFont="1" applyFill="1" applyBorder="1" applyAlignment="1" applyProtection="1">
      <alignment/>
      <protection locked="0"/>
    </xf>
    <xf numFmtId="0" fontId="0" fillId="34" borderId="27" xfId="0" applyFont="1" applyFill="1" applyBorder="1" applyAlignment="1" applyProtection="1">
      <alignment/>
      <protection locked="0"/>
    </xf>
    <xf numFmtId="9" fontId="0" fillId="34" borderId="27" xfId="42" applyNumberFormat="1" applyFont="1" applyFill="1" applyBorder="1" applyAlignment="1" applyProtection="1">
      <alignment/>
      <protection locked="0"/>
    </xf>
    <xf numFmtId="49" fontId="0" fillId="34" borderId="27" xfId="0" applyNumberFormat="1" applyFont="1" applyFill="1" applyBorder="1" applyAlignment="1" applyProtection="1">
      <alignment/>
      <protection locked="0"/>
    </xf>
    <xf numFmtId="49" fontId="0" fillId="34" borderId="28" xfId="0" applyNumberFormat="1" applyFont="1" applyFill="1" applyBorder="1" applyAlignment="1" applyProtection="1">
      <alignment/>
      <protection locked="0"/>
    </xf>
    <xf numFmtId="0" fontId="0" fillId="34" borderId="10" xfId="0" applyFont="1" applyFill="1" applyBorder="1" applyAlignment="1" applyProtection="1">
      <alignment/>
      <protection locked="0"/>
    </xf>
    <xf numFmtId="0" fontId="0" fillId="34" borderId="28" xfId="0" applyFont="1" applyFill="1" applyBorder="1" applyAlignment="1" applyProtection="1">
      <alignment horizontal="center"/>
      <protection locked="0"/>
    </xf>
    <xf numFmtId="41" fontId="0" fillId="34" borderId="28" xfId="42" applyNumberFormat="1" applyFont="1" applyFill="1" applyBorder="1" applyAlignment="1" applyProtection="1">
      <alignment/>
      <protection locked="0"/>
    </xf>
    <xf numFmtId="9" fontId="0" fillId="34" borderId="28" xfId="42" applyNumberFormat="1" applyFont="1" applyFill="1" applyBorder="1" applyAlignment="1" applyProtection="1">
      <alignment/>
      <protection locked="0"/>
    </xf>
    <xf numFmtId="0" fontId="0" fillId="34" borderId="0" xfId="0" applyFont="1" applyFill="1" applyAlignment="1">
      <alignment horizontal="center"/>
    </xf>
    <xf numFmtId="0" fontId="0" fillId="34" borderId="28" xfId="0" applyFont="1" applyFill="1" applyBorder="1" applyAlignment="1" applyProtection="1">
      <alignment/>
      <protection locked="0"/>
    </xf>
    <xf numFmtId="0" fontId="15" fillId="34" borderId="0" xfId="0" applyNumberFormat="1" applyFont="1" applyFill="1" applyBorder="1" applyAlignment="1" applyProtection="1">
      <alignment horizontal="left"/>
      <protection locked="0"/>
    </xf>
    <xf numFmtId="14" fontId="15" fillId="34" borderId="0" xfId="0" applyNumberFormat="1" applyFont="1" applyFill="1" applyBorder="1" applyAlignment="1" applyProtection="1">
      <alignment horizontal="left"/>
      <protection locked="0"/>
    </xf>
    <xf numFmtId="41" fontId="0" fillId="34" borderId="27" xfId="0" applyNumberFormat="1" applyFont="1" applyFill="1" applyBorder="1" applyAlignment="1" applyProtection="1">
      <alignment/>
      <protection locked="0"/>
    </xf>
    <xf numFmtId="41" fontId="0" fillId="34" borderId="13" xfId="0" applyNumberFormat="1" applyFont="1" applyFill="1" applyBorder="1" applyAlignment="1" applyProtection="1">
      <alignment/>
      <protection locked="0"/>
    </xf>
    <xf numFmtId="41" fontId="0" fillId="34" borderId="26" xfId="0" applyNumberFormat="1" applyFont="1" applyFill="1" applyBorder="1" applyAlignment="1" applyProtection="1">
      <alignment/>
      <protection locked="0"/>
    </xf>
    <xf numFmtId="41" fontId="0" fillId="34" borderId="14" xfId="0" applyNumberFormat="1" applyFont="1" applyFill="1" applyBorder="1" applyAlignment="1" applyProtection="1">
      <alignment/>
      <protection locked="0"/>
    </xf>
    <xf numFmtId="41" fontId="0" fillId="34" borderId="0" xfId="0" applyNumberFormat="1" applyFont="1" applyFill="1" applyBorder="1" applyAlignment="1" applyProtection="1">
      <alignment/>
      <protection locked="0"/>
    </xf>
    <xf numFmtId="41" fontId="0" fillId="34" borderId="16" xfId="0" applyNumberFormat="1" applyFont="1" applyFill="1" applyBorder="1" applyAlignment="1" applyProtection="1">
      <alignment/>
      <protection locked="0"/>
    </xf>
    <xf numFmtId="41" fontId="2" fillId="34" borderId="27" xfId="42" applyNumberFormat="1" applyFont="1" applyFill="1" applyBorder="1" applyAlignment="1" applyProtection="1">
      <alignment/>
      <protection locked="0"/>
    </xf>
    <xf numFmtId="0" fontId="30" fillId="34" borderId="27" xfId="65" applyFont="1" applyFill="1" applyBorder="1" applyAlignment="1" applyProtection="1">
      <alignment/>
      <protection locked="0"/>
    </xf>
    <xf numFmtId="49" fontId="0" fillId="34" borderId="0" xfId="0" applyNumberFormat="1" applyFont="1" applyFill="1" applyBorder="1" applyAlignment="1" applyProtection="1">
      <alignment horizontal="center"/>
      <protection locked="0"/>
    </xf>
    <xf numFmtId="49" fontId="0" fillId="34" borderId="26" xfId="0" applyNumberFormat="1" applyFont="1" applyFill="1" applyBorder="1" applyAlignment="1" applyProtection="1">
      <alignment horizontal="center"/>
      <protection locked="0"/>
    </xf>
    <xf numFmtId="0" fontId="3" fillId="34" borderId="0" xfId="0" applyFont="1" applyFill="1" applyAlignment="1" applyProtection="1">
      <alignment/>
      <protection locked="0"/>
    </xf>
    <xf numFmtId="167" fontId="0" fillId="34" borderId="26" xfId="0" applyNumberFormat="1" applyFont="1" applyFill="1" applyBorder="1" applyAlignment="1" applyProtection="1">
      <alignment horizontal="center"/>
      <protection locked="0"/>
    </xf>
    <xf numFmtId="41" fontId="0" fillId="34" borderId="15" xfId="42" applyNumberFormat="1" applyFont="1" applyFill="1" applyBorder="1" applyAlignment="1" applyProtection="1">
      <alignment/>
      <protection locked="0"/>
    </xf>
    <xf numFmtId="41" fontId="0" fillId="34" borderId="26" xfId="42" applyNumberFormat="1" applyFont="1" applyFill="1" applyBorder="1" applyAlignment="1" applyProtection="1">
      <alignment/>
      <protection locked="0"/>
    </xf>
    <xf numFmtId="43" fontId="0" fillId="34" borderId="0" xfId="42" applyFont="1" applyFill="1" applyBorder="1" applyAlignment="1" applyProtection="1">
      <alignment/>
      <protection locked="0"/>
    </xf>
    <xf numFmtId="49" fontId="0" fillId="34" borderId="27" xfId="0" applyNumberFormat="1" applyFont="1" applyFill="1" applyBorder="1" applyAlignment="1" applyProtection="1" quotePrefix="1">
      <alignment horizontal="center"/>
      <protection locked="0"/>
    </xf>
    <xf numFmtId="167" fontId="0" fillId="34" borderId="27" xfId="0" applyNumberFormat="1" applyFont="1" applyFill="1" applyBorder="1" applyAlignment="1" applyProtection="1">
      <alignment horizontal="center"/>
      <protection locked="0"/>
    </xf>
    <xf numFmtId="49" fontId="0" fillId="34" borderId="27" xfId="0" applyNumberFormat="1" applyFont="1" applyFill="1" applyBorder="1" applyAlignment="1" applyProtection="1">
      <alignment horizontal="center"/>
      <protection locked="0"/>
    </xf>
    <xf numFmtId="0" fontId="0" fillId="34" borderId="0" xfId="0" applyFont="1" applyFill="1" applyBorder="1" applyAlignment="1" applyProtection="1">
      <alignment horizontal="center"/>
      <protection locked="0"/>
    </xf>
    <xf numFmtId="49" fontId="0" fillId="34" borderId="10" xfId="0" applyNumberFormat="1" applyFont="1" applyFill="1" applyBorder="1" applyAlignment="1" applyProtection="1">
      <alignment horizontal="center"/>
      <protection locked="0"/>
    </xf>
    <xf numFmtId="49" fontId="0" fillId="34" borderId="28" xfId="0" applyNumberFormat="1" applyFont="1" applyFill="1" applyBorder="1" applyAlignment="1" applyProtection="1">
      <alignment horizontal="center"/>
      <protection locked="0"/>
    </xf>
    <xf numFmtId="0" fontId="0" fillId="34" borderId="10" xfId="0" applyFont="1" applyFill="1" applyBorder="1" applyAlignment="1" applyProtection="1">
      <alignment horizontal="center"/>
      <protection locked="0"/>
    </xf>
    <xf numFmtId="167" fontId="0" fillId="34" borderId="28" xfId="0" applyNumberFormat="1" applyFont="1" applyFill="1" applyBorder="1" applyAlignment="1" applyProtection="1">
      <alignment horizontal="center"/>
      <protection locked="0"/>
    </xf>
    <xf numFmtId="165" fontId="0" fillId="34" borderId="26" xfId="42" applyNumberFormat="1" applyFont="1" applyFill="1" applyBorder="1" applyAlignment="1" applyProtection="1">
      <alignment horizontal="right"/>
      <protection locked="0"/>
    </xf>
    <xf numFmtId="165" fontId="0" fillId="34" borderId="0" xfId="42" applyNumberFormat="1" applyFont="1" applyFill="1" applyBorder="1" applyAlignment="1" applyProtection="1">
      <alignment horizontal="right"/>
      <protection locked="0"/>
    </xf>
    <xf numFmtId="165" fontId="0" fillId="34" borderId="27" xfId="42" applyNumberFormat="1" applyFont="1" applyFill="1" applyBorder="1" applyAlignment="1" applyProtection="1">
      <alignment horizontal="right"/>
      <protection locked="0"/>
    </xf>
    <xf numFmtId="165" fontId="0" fillId="34" borderId="28" xfId="42" applyNumberFormat="1" applyFont="1" applyFill="1" applyBorder="1" applyAlignment="1" applyProtection="1">
      <alignment horizontal="right"/>
      <protection locked="0"/>
    </xf>
    <xf numFmtId="165" fontId="0" fillId="34" borderId="10" xfId="42" applyNumberFormat="1" applyFont="1" applyFill="1" applyBorder="1" applyAlignment="1" applyProtection="1">
      <alignment horizontal="right"/>
      <protection locked="0"/>
    </xf>
    <xf numFmtId="0" fontId="0" fillId="34" borderId="15" xfId="0" applyFont="1" applyFill="1" applyBorder="1" applyAlignment="1" applyProtection="1">
      <alignment/>
      <protection locked="0"/>
    </xf>
    <xf numFmtId="9" fontId="0" fillId="34" borderId="0" xfId="42" applyNumberFormat="1" applyFont="1" applyFill="1" applyBorder="1" applyAlignment="1" applyProtection="1">
      <alignment/>
      <protection locked="0"/>
    </xf>
    <xf numFmtId="0" fontId="0" fillId="34" borderId="19" xfId="0" applyFont="1" applyFill="1" applyBorder="1" applyAlignment="1" applyProtection="1">
      <alignment/>
      <protection locked="0"/>
    </xf>
    <xf numFmtId="9" fontId="0" fillId="34" borderId="10" xfId="42" applyNumberFormat="1" applyFont="1" applyFill="1" applyBorder="1" applyAlignment="1" applyProtection="1">
      <alignment/>
      <protection locked="0"/>
    </xf>
    <xf numFmtId="166" fontId="0" fillId="34" borderId="0" xfId="42" applyNumberFormat="1" applyFont="1" applyFill="1" applyBorder="1" applyAlignment="1" applyProtection="1">
      <alignment/>
      <protection locked="0"/>
    </xf>
    <xf numFmtId="41" fontId="0" fillId="34" borderId="0" xfId="42" applyNumberFormat="1" applyFont="1" applyFill="1" applyBorder="1" applyAlignment="1" applyProtection="1">
      <alignment/>
      <protection locked="0"/>
    </xf>
    <xf numFmtId="41" fontId="14" fillId="34" borderId="10" xfId="42" applyNumberFormat="1" applyFont="1" applyFill="1" applyBorder="1" applyAlignment="1" applyProtection="1">
      <alignment/>
      <protection locked="0"/>
    </xf>
    <xf numFmtId="41" fontId="12" fillId="34" borderId="0" xfId="42" applyNumberFormat="1" applyFont="1" applyFill="1" applyBorder="1" applyAlignment="1">
      <alignment/>
    </xf>
    <xf numFmtId="10" fontId="0" fillId="34" borderId="0" xfId="75" applyNumberFormat="1" applyFont="1" applyFill="1" applyAlignment="1">
      <alignment/>
    </xf>
    <xf numFmtId="169" fontId="0" fillId="34" borderId="0" xfId="65" applyNumberFormat="1" applyFont="1" applyFill="1">
      <alignment/>
      <protection/>
    </xf>
    <xf numFmtId="168" fontId="0" fillId="34" borderId="0" xfId="65" applyNumberFormat="1" applyFont="1" applyFill="1">
      <alignment/>
      <protection/>
    </xf>
    <xf numFmtId="9" fontId="0" fillId="34" borderId="0" xfId="65" applyNumberFormat="1" applyFont="1" applyFill="1">
      <alignment/>
      <protection/>
    </xf>
    <xf numFmtId="0" fontId="0" fillId="34" borderId="0" xfId="0" applyFont="1" applyFill="1" applyAlignment="1">
      <alignment/>
    </xf>
    <xf numFmtId="0" fontId="0" fillId="33" borderId="0" xfId="0" applyFont="1" applyFill="1" applyAlignment="1">
      <alignment horizontal="left"/>
    </xf>
    <xf numFmtId="0" fontId="22" fillId="33" borderId="0" xfId="0" applyFont="1" applyFill="1" applyAlignment="1">
      <alignment horizontal="center"/>
    </xf>
    <xf numFmtId="0" fontId="2" fillId="34" borderId="0" xfId="0" applyFont="1" applyFill="1" applyAlignment="1">
      <alignment/>
    </xf>
    <xf numFmtId="0" fontId="2" fillId="33" borderId="0" xfId="0" applyFont="1" applyFill="1" applyAlignment="1">
      <alignment horizontal="left"/>
    </xf>
    <xf numFmtId="0" fontId="2" fillId="34" borderId="0" xfId="0" applyFont="1" applyFill="1" applyAlignment="1">
      <alignment horizontal="left"/>
    </xf>
    <xf numFmtId="0" fontId="22" fillId="34" borderId="0" xfId="0" applyFont="1" applyFill="1" applyAlignment="1">
      <alignment horizontal="center"/>
    </xf>
    <xf numFmtId="0" fontId="22" fillId="33" borderId="0" xfId="0" applyFont="1" applyFill="1" applyBorder="1" applyAlignment="1">
      <alignment horizontal="center"/>
    </xf>
    <xf numFmtId="0" fontId="0" fillId="34" borderId="0" xfId="0" applyFont="1" applyFill="1" applyAlignment="1">
      <alignment/>
    </xf>
    <xf numFmtId="0" fontId="0" fillId="33" borderId="0" xfId="0" applyFont="1" applyFill="1" applyAlignment="1">
      <alignment/>
    </xf>
    <xf numFmtId="0" fontId="0" fillId="0" borderId="0" xfId="0" applyFont="1" applyFill="1" applyAlignment="1">
      <alignment/>
    </xf>
    <xf numFmtId="0" fontId="2" fillId="33" borderId="32"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37" xfId="0" applyFont="1" applyFill="1" applyBorder="1" applyAlignment="1">
      <alignment vertical="center"/>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0" borderId="0" xfId="0" applyFont="1" applyAlignment="1">
      <alignment horizontal="center" vertical="center" wrapText="1"/>
    </xf>
    <xf numFmtId="0" fontId="2" fillId="33" borderId="43" xfId="0" applyFont="1" applyFill="1" applyBorder="1" applyAlignment="1">
      <alignment horizontal="center"/>
    </xf>
    <xf numFmtId="0" fontId="2" fillId="33" borderId="44" xfId="0" applyFont="1" applyFill="1" applyBorder="1" applyAlignment="1">
      <alignment horizontal="left"/>
    </xf>
    <xf numFmtId="0" fontId="2" fillId="33" borderId="44" xfId="0" applyFont="1" applyFill="1" applyBorder="1" applyAlignment="1">
      <alignment horizontal="center"/>
    </xf>
    <xf numFmtId="0" fontId="2" fillId="33" borderId="36" xfId="0" applyFont="1" applyFill="1" applyBorder="1" applyAlignment="1">
      <alignment horizontal="center"/>
    </xf>
    <xf numFmtId="0" fontId="2" fillId="33" borderId="45" xfId="0" applyFont="1" applyFill="1" applyBorder="1" applyAlignment="1">
      <alignment horizontal="center"/>
    </xf>
    <xf numFmtId="0" fontId="2" fillId="33" borderId="37" xfId="0" applyFont="1" applyFill="1" applyBorder="1" applyAlignment="1">
      <alignment horizontal="center"/>
    </xf>
    <xf numFmtId="0" fontId="2" fillId="33" borderId="46" xfId="0" applyFont="1" applyFill="1" applyBorder="1" applyAlignment="1">
      <alignment horizontal="center"/>
    </xf>
    <xf numFmtId="0" fontId="2" fillId="33" borderId="47" xfId="0" applyFont="1" applyFill="1" applyBorder="1" applyAlignment="1">
      <alignment/>
    </xf>
    <xf numFmtId="0" fontId="2" fillId="33" borderId="15" xfId="0" applyFont="1" applyFill="1" applyBorder="1" applyAlignment="1">
      <alignment horizontal="center"/>
    </xf>
    <xf numFmtId="0" fontId="2" fillId="33" borderId="48" xfId="0" applyFont="1" applyFill="1" applyBorder="1" applyAlignment="1">
      <alignment/>
    </xf>
    <xf numFmtId="0" fontId="2" fillId="33" borderId="49" xfId="0" applyFont="1" applyFill="1" applyBorder="1" applyAlignment="1">
      <alignment/>
    </xf>
    <xf numFmtId="0" fontId="2" fillId="33" borderId="50" xfId="0" applyFont="1" applyFill="1" applyBorder="1" applyAlignment="1">
      <alignment/>
    </xf>
    <xf numFmtId="0" fontId="2" fillId="33" borderId="33" xfId="0" applyFont="1" applyFill="1" applyBorder="1" applyAlignment="1">
      <alignment/>
    </xf>
    <xf numFmtId="9" fontId="0" fillId="34" borderId="33" xfId="75" applyFont="1" applyFill="1" applyBorder="1" applyAlignment="1">
      <alignment/>
    </xf>
    <xf numFmtId="0" fontId="2" fillId="33" borderId="43" xfId="0" applyFont="1" applyFill="1" applyBorder="1" applyAlignment="1">
      <alignment/>
    </xf>
    <xf numFmtId="0" fontId="2" fillId="33" borderId="44" xfId="0" applyFont="1" applyFill="1" applyBorder="1" applyAlignment="1">
      <alignment/>
    </xf>
    <xf numFmtId="0" fontId="28" fillId="33" borderId="44" xfId="0" applyFont="1" applyFill="1" applyBorder="1" applyAlignment="1">
      <alignment horizontal="center"/>
    </xf>
    <xf numFmtId="166" fontId="28" fillId="33" borderId="44" xfId="0" applyNumberFormat="1" applyFont="1" applyFill="1" applyBorder="1" applyAlignment="1">
      <alignment horizontal="center"/>
    </xf>
    <xf numFmtId="0" fontId="2" fillId="33" borderId="31" xfId="0" applyFont="1" applyFill="1" applyBorder="1" applyAlignment="1">
      <alignment/>
    </xf>
    <xf numFmtId="0" fontId="2" fillId="33" borderId="51" xfId="0" applyFont="1" applyFill="1" applyBorder="1" applyAlignment="1">
      <alignment horizontal="center"/>
    </xf>
    <xf numFmtId="0" fontId="2" fillId="33" borderId="52" xfId="0" applyFont="1" applyFill="1" applyBorder="1" applyAlignment="1">
      <alignment/>
    </xf>
    <xf numFmtId="0" fontId="2" fillId="33" borderId="0" xfId="0" applyFont="1" applyFill="1" applyBorder="1" applyAlignment="1">
      <alignment/>
    </xf>
    <xf numFmtId="0" fontId="2" fillId="33" borderId="0" xfId="0" applyFont="1" applyFill="1" applyBorder="1" applyAlignment="1">
      <alignment horizontal="center"/>
    </xf>
    <xf numFmtId="0" fontId="2" fillId="33" borderId="0" xfId="0" applyFont="1" applyFill="1" applyBorder="1" applyAlignment="1">
      <alignment/>
    </xf>
    <xf numFmtId="0" fontId="2" fillId="33" borderId="0" xfId="0" applyFont="1" applyFill="1" applyBorder="1" applyAlignment="1">
      <alignment horizontal="right" vertical="center"/>
    </xf>
    <xf numFmtId="0" fontId="2" fillId="33" borderId="16" xfId="0" applyFont="1" applyFill="1" applyBorder="1" applyAlignment="1">
      <alignment horizontal="right" vertical="center"/>
    </xf>
    <xf numFmtId="0" fontId="2" fillId="33" borderId="36" xfId="0" applyFont="1" applyFill="1" applyBorder="1" applyAlignment="1">
      <alignment/>
    </xf>
    <xf numFmtId="0" fontId="2" fillId="33" borderId="37" xfId="0" applyFont="1" applyFill="1" applyBorder="1" applyAlignment="1">
      <alignment/>
    </xf>
    <xf numFmtId="0" fontId="2" fillId="33" borderId="37" xfId="0" applyFont="1" applyFill="1" applyBorder="1" applyAlignment="1">
      <alignment horizontal="center" wrapText="1"/>
    </xf>
    <xf numFmtId="49" fontId="2" fillId="33" borderId="37" xfId="0" applyNumberFormat="1" applyFont="1" applyFill="1" applyBorder="1" applyAlignment="1">
      <alignment horizontal="center" wrapText="1"/>
    </xf>
    <xf numFmtId="0" fontId="2" fillId="33" borderId="45" xfId="0" applyFont="1" applyFill="1" applyBorder="1" applyAlignment="1">
      <alignment horizontal="center" wrapText="1"/>
    </xf>
    <xf numFmtId="0" fontId="2" fillId="33" borderId="34" xfId="0" applyFont="1" applyFill="1" applyBorder="1" applyAlignment="1">
      <alignment horizontal="center" wrapText="1"/>
    </xf>
    <xf numFmtId="0" fontId="2" fillId="33" borderId="38" xfId="0" applyFont="1" applyFill="1" applyBorder="1" applyAlignment="1">
      <alignment horizontal="center" wrapText="1"/>
    </xf>
    <xf numFmtId="0" fontId="2" fillId="33" borderId="24" xfId="0" applyFont="1" applyFill="1" applyBorder="1" applyAlignment="1">
      <alignment horizontal="center" wrapText="1"/>
    </xf>
    <xf numFmtId="9" fontId="14" fillId="34" borderId="33" xfId="75" applyFont="1" applyFill="1" applyBorder="1" applyAlignment="1">
      <alignment/>
    </xf>
    <xf numFmtId="0" fontId="2" fillId="33" borderId="30" xfId="0" applyFont="1" applyFill="1" applyBorder="1" applyAlignment="1">
      <alignment/>
    </xf>
    <xf numFmtId="0" fontId="32" fillId="33" borderId="51" xfId="0" applyFont="1" applyFill="1" applyBorder="1" applyAlignment="1">
      <alignment horizontal="center"/>
    </xf>
    <xf numFmtId="0" fontId="2" fillId="33" borderId="27" xfId="0" applyFont="1" applyFill="1" applyBorder="1" applyAlignment="1">
      <alignment/>
    </xf>
    <xf numFmtId="0" fontId="2" fillId="33" borderId="46" xfId="0" applyFont="1" applyFill="1" applyBorder="1" applyAlignment="1">
      <alignment horizontal="center" wrapText="1"/>
    </xf>
    <xf numFmtId="0" fontId="2" fillId="33" borderId="53" xfId="0" applyFont="1" applyFill="1" applyBorder="1" applyAlignment="1">
      <alignment/>
    </xf>
    <xf numFmtId="0" fontId="35" fillId="33" borderId="31" xfId="0" applyFont="1" applyFill="1" applyBorder="1" applyAlignment="1">
      <alignment horizontal="center"/>
    </xf>
    <xf numFmtId="0" fontId="2" fillId="33" borderId="54" xfId="0" applyFont="1" applyFill="1" applyBorder="1" applyAlignment="1">
      <alignment/>
    </xf>
    <xf numFmtId="0" fontId="35" fillId="33" borderId="16" xfId="0" applyFont="1" applyFill="1" applyBorder="1" applyAlignment="1">
      <alignment horizontal="center"/>
    </xf>
    <xf numFmtId="0" fontId="2" fillId="33" borderId="37" xfId="0" applyFont="1" applyFill="1" applyBorder="1" applyAlignment="1" applyProtection="1">
      <alignment horizontal="center" wrapText="1"/>
      <protection/>
    </xf>
    <xf numFmtId="0" fontId="2" fillId="33" borderId="46" xfId="0" applyFont="1" applyFill="1" applyBorder="1" applyAlignment="1">
      <alignment/>
    </xf>
    <xf numFmtId="0" fontId="2" fillId="33" borderId="32" xfId="0" applyFont="1" applyFill="1" applyBorder="1" applyAlignment="1">
      <alignment/>
    </xf>
    <xf numFmtId="0" fontId="2" fillId="33" borderId="38" xfId="0" applyFont="1" applyFill="1" applyBorder="1" applyAlignment="1">
      <alignment horizontal="center"/>
    </xf>
    <xf numFmtId="0" fontId="2" fillId="34" borderId="11" xfId="65" applyFont="1" applyFill="1" applyBorder="1">
      <alignment/>
      <protection/>
    </xf>
    <xf numFmtId="42" fontId="2" fillId="34" borderId="11" xfId="65" applyNumberFormat="1" applyFont="1" applyFill="1" applyBorder="1">
      <alignment/>
      <protection/>
    </xf>
    <xf numFmtId="0" fontId="0" fillId="34" borderId="52" xfId="65" applyFont="1" applyFill="1" applyBorder="1">
      <alignment/>
      <protection/>
    </xf>
    <xf numFmtId="0" fontId="0" fillId="34" borderId="54" xfId="65" applyFont="1" applyFill="1" applyBorder="1">
      <alignment/>
      <protection/>
    </xf>
    <xf numFmtId="0" fontId="0" fillId="34" borderId="55" xfId="65" applyFont="1" applyFill="1" applyBorder="1">
      <alignment/>
      <protection/>
    </xf>
    <xf numFmtId="0" fontId="0" fillId="34" borderId="42" xfId="65" applyFont="1" applyFill="1" applyBorder="1">
      <alignment/>
      <protection/>
    </xf>
    <xf numFmtId="0" fontId="22" fillId="0" borderId="0" xfId="0" applyFont="1" applyAlignment="1">
      <alignment horizontal="center"/>
    </xf>
    <xf numFmtId="0" fontId="2" fillId="0" borderId="0" xfId="0" applyFont="1" applyBorder="1" applyAlignment="1">
      <alignment horizontal="center"/>
    </xf>
    <xf numFmtId="0" fontId="31" fillId="33" borderId="56" xfId="0" applyFont="1" applyFill="1" applyBorder="1" applyAlignment="1">
      <alignment horizontal="center"/>
    </xf>
    <xf numFmtId="0" fontId="31" fillId="33" borderId="57" xfId="0" applyFont="1" applyFill="1" applyBorder="1" applyAlignment="1">
      <alignment horizontal="center"/>
    </xf>
    <xf numFmtId="0" fontId="31" fillId="33" borderId="58" xfId="0" applyFont="1" applyFill="1" applyBorder="1" applyAlignment="1">
      <alignment horizontal="center"/>
    </xf>
    <xf numFmtId="0" fontId="12" fillId="0" borderId="0" xfId="0" applyFont="1" applyBorder="1" applyAlignment="1">
      <alignment horizontal="center"/>
    </xf>
    <xf numFmtId="41" fontId="2" fillId="0" borderId="35" xfId="65" applyNumberFormat="1" applyFont="1" applyBorder="1">
      <alignment/>
      <protection/>
    </xf>
    <xf numFmtId="0" fontId="2" fillId="33" borderId="32" xfId="0" applyFont="1" applyFill="1" applyBorder="1" applyAlignment="1">
      <alignment horizontal="center" wrapText="1"/>
    </xf>
    <xf numFmtId="41" fontId="14" fillId="0" borderId="10" xfId="42" applyNumberFormat="1" applyFont="1" applyFill="1" applyBorder="1" applyAlignment="1" applyProtection="1">
      <alignment/>
      <protection/>
    </xf>
    <xf numFmtId="0" fontId="37" fillId="0" borderId="0" xfId="72" applyFont="1">
      <alignment/>
      <protection/>
    </xf>
    <xf numFmtId="0" fontId="15" fillId="0" borderId="0" xfId="72" applyFont="1">
      <alignment/>
      <protection/>
    </xf>
    <xf numFmtId="0" fontId="15" fillId="0" borderId="0" xfId="72" applyFont="1" quotePrefix="1">
      <alignment/>
      <protection/>
    </xf>
    <xf numFmtId="0" fontId="15" fillId="0" borderId="43" xfId="72" applyFont="1" applyBorder="1">
      <alignment/>
      <protection/>
    </xf>
    <xf numFmtId="0" fontId="31" fillId="0" borderId="44" xfId="72" applyFont="1" applyBorder="1">
      <alignment/>
      <protection/>
    </xf>
    <xf numFmtId="0" fontId="15" fillId="0" borderId="44" xfId="72" applyFont="1" applyBorder="1">
      <alignment/>
      <protection/>
    </xf>
    <xf numFmtId="0" fontId="15" fillId="0" borderId="53" xfId="72" applyFont="1" applyBorder="1">
      <alignment/>
      <protection/>
    </xf>
    <xf numFmtId="0" fontId="15" fillId="0" borderId="52" xfId="72" applyFont="1" applyBorder="1">
      <alignment/>
      <protection/>
    </xf>
    <xf numFmtId="0" fontId="68" fillId="0" borderId="0" xfId="61" applyFont="1" applyBorder="1" applyAlignment="1" applyProtection="1">
      <alignment/>
      <protection/>
    </xf>
    <xf numFmtId="0" fontId="15" fillId="0" borderId="0" xfId="72" applyFont="1" applyBorder="1">
      <alignment/>
      <protection/>
    </xf>
    <xf numFmtId="0" fontId="15" fillId="0" borderId="54" xfId="72" applyFont="1" applyBorder="1">
      <alignment/>
      <protection/>
    </xf>
    <xf numFmtId="0" fontId="15" fillId="0" borderId="55" xfId="72" applyFont="1" applyBorder="1">
      <alignment/>
      <protection/>
    </xf>
    <xf numFmtId="0" fontId="15" fillId="0" borderId="22" xfId="72" applyFont="1" applyBorder="1">
      <alignment/>
      <protection/>
    </xf>
    <xf numFmtId="0" fontId="15" fillId="0" borderId="42" xfId="72" applyFont="1" applyBorder="1">
      <alignment/>
      <protection/>
    </xf>
    <xf numFmtId="0" fontId="8" fillId="0" borderId="0" xfId="0" applyFont="1" applyAlignment="1">
      <alignment horizontal="center"/>
    </xf>
    <xf numFmtId="0" fontId="9" fillId="0" borderId="0" xfId="0" applyFont="1" applyAlignment="1">
      <alignment horizontal="center"/>
    </xf>
    <xf numFmtId="0" fontId="6" fillId="0" borderId="0" xfId="0" applyFont="1" applyAlignment="1">
      <alignment horizontal="left" wrapText="1"/>
    </xf>
    <xf numFmtId="0" fontId="5" fillId="0" borderId="0" xfId="0" applyFont="1" applyAlignment="1">
      <alignment horizontal="left" wrapText="1"/>
    </xf>
    <xf numFmtId="0" fontId="25" fillId="34" borderId="0" xfId="72" applyFont="1" applyFill="1" applyAlignment="1">
      <alignment horizontal="center" vertical="center" wrapText="1"/>
      <protection/>
    </xf>
    <xf numFmtId="0" fontId="18" fillId="0" borderId="0" xfId="0" applyNumberFormat="1" applyFont="1" applyAlignment="1">
      <alignment horizontal="center"/>
    </xf>
    <xf numFmtId="0" fontId="22" fillId="0" borderId="0" xfId="0" applyFont="1" applyAlignment="1">
      <alignment horizontal="center"/>
    </xf>
    <xf numFmtId="0" fontId="18" fillId="0" borderId="0" xfId="0" applyFont="1" applyAlignment="1">
      <alignment horizontal="center"/>
    </xf>
    <xf numFmtId="0" fontId="2" fillId="33" borderId="15" xfId="0" applyNumberFormat="1" applyFont="1" applyFill="1" applyBorder="1" applyAlignment="1">
      <alignment horizontal="center" wrapText="1"/>
    </xf>
    <xf numFmtId="0" fontId="2" fillId="33" borderId="16" xfId="0" applyNumberFormat="1" applyFont="1" applyFill="1" applyBorder="1" applyAlignment="1">
      <alignment horizontal="center" wrapText="1"/>
    </xf>
    <xf numFmtId="0" fontId="2" fillId="33" borderId="12" xfId="0" applyNumberFormat="1" applyFont="1" applyFill="1" applyBorder="1" applyAlignment="1">
      <alignment horizontal="center" wrapText="1"/>
    </xf>
    <xf numFmtId="0" fontId="2" fillId="33" borderId="14" xfId="0" applyNumberFormat="1" applyFont="1" applyFill="1" applyBorder="1" applyAlignment="1">
      <alignment horizontal="center" wrapText="1"/>
    </xf>
    <xf numFmtId="0" fontId="31" fillId="33" borderId="56" xfId="0" applyFont="1" applyFill="1" applyBorder="1" applyAlignment="1">
      <alignment horizontal="center"/>
    </xf>
    <xf numFmtId="0" fontId="31" fillId="33" borderId="57" xfId="0" applyFont="1" applyFill="1" applyBorder="1" applyAlignment="1">
      <alignment horizontal="center"/>
    </xf>
    <xf numFmtId="0" fontId="31" fillId="33" borderId="58" xfId="0" applyFont="1" applyFill="1" applyBorder="1" applyAlignment="1">
      <alignment horizontal="center"/>
    </xf>
    <xf numFmtId="49" fontId="2" fillId="34" borderId="59" xfId="0" applyNumberFormat="1" applyFont="1" applyFill="1" applyBorder="1" applyAlignment="1">
      <alignment horizontal="center" wrapText="1"/>
    </xf>
    <xf numFmtId="49" fontId="2" fillId="34" borderId="60" xfId="0" applyNumberFormat="1" applyFont="1" applyFill="1" applyBorder="1" applyAlignment="1">
      <alignment horizontal="center" wrapText="1"/>
    </xf>
    <xf numFmtId="0" fontId="2" fillId="0" borderId="13" xfId="0" applyFont="1" applyBorder="1" applyAlignment="1">
      <alignment horizontal="center"/>
    </xf>
    <xf numFmtId="0" fontId="2" fillId="0" borderId="0" xfId="0" applyFont="1" applyBorder="1" applyAlignment="1">
      <alignment horizontal="center"/>
    </xf>
    <xf numFmtId="0" fontId="12" fillId="0" borderId="0" xfId="0" applyFont="1" applyBorder="1" applyAlignment="1">
      <alignment horizontal="center"/>
    </xf>
    <xf numFmtId="0" fontId="2" fillId="33" borderId="61" xfId="0" applyNumberFormat="1" applyFont="1" applyFill="1" applyBorder="1" applyAlignment="1">
      <alignment horizontal="center" wrapText="1"/>
    </xf>
    <xf numFmtId="0" fontId="2" fillId="33" borderId="62" xfId="0" applyNumberFormat="1" applyFont="1" applyFill="1" applyBorder="1" applyAlignment="1">
      <alignment horizontal="center" wrapText="1"/>
    </xf>
    <xf numFmtId="0" fontId="24" fillId="34" borderId="59" xfId="0" applyFont="1" applyFill="1" applyBorder="1" applyAlignment="1">
      <alignment horizontal="center" wrapText="1"/>
    </xf>
    <xf numFmtId="0" fontId="24" fillId="34" borderId="60" xfId="0" applyFont="1" applyFill="1" applyBorder="1" applyAlignment="1">
      <alignment horizontal="center" wrapText="1"/>
    </xf>
    <xf numFmtId="41" fontId="2" fillId="33" borderId="61" xfId="0" applyNumberFormat="1" applyFont="1" applyFill="1" applyBorder="1" applyAlignment="1">
      <alignment horizontal="center" wrapText="1"/>
    </xf>
    <xf numFmtId="41" fontId="2" fillId="33" borderId="62" xfId="0" applyNumberFormat="1" applyFont="1" applyFill="1" applyBorder="1" applyAlignment="1">
      <alignment horizontal="center" wrapText="1"/>
    </xf>
    <xf numFmtId="0" fontId="2" fillId="33" borderId="57" xfId="0" applyFont="1" applyFill="1" applyBorder="1" applyAlignment="1">
      <alignment horizontal="center"/>
    </xf>
    <xf numFmtId="0" fontId="2" fillId="33" borderId="58" xfId="0" applyFont="1" applyFill="1" applyBorder="1" applyAlignment="1">
      <alignment horizontal="center"/>
    </xf>
    <xf numFmtId="0" fontId="2" fillId="33" borderId="56" xfId="0" applyFont="1" applyFill="1" applyBorder="1" applyAlignment="1">
      <alignment horizontal="center"/>
    </xf>
    <xf numFmtId="0" fontId="21" fillId="0" borderId="0" xfId="0" applyNumberFormat="1" applyFont="1" applyAlignment="1">
      <alignment horizontal="center"/>
    </xf>
    <xf numFmtId="0" fontId="2" fillId="33" borderId="13" xfId="0" applyNumberFormat="1" applyFont="1" applyFill="1" applyBorder="1" applyAlignment="1">
      <alignment horizontal="center" wrapText="1"/>
    </xf>
    <xf numFmtId="49" fontId="24" fillId="34" borderId="59" xfId="0" applyNumberFormat="1" applyFont="1" applyFill="1" applyBorder="1" applyAlignment="1">
      <alignment horizontal="center" wrapText="1"/>
    </xf>
    <xf numFmtId="49" fontId="24" fillId="34" borderId="60" xfId="0" applyNumberFormat="1" applyFont="1" applyFill="1" applyBorder="1" applyAlignment="1">
      <alignment horizontal="center" wrapText="1"/>
    </xf>
    <xf numFmtId="0" fontId="76" fillId="33" borderId="43" xfId="0" applyFont="1" applyFill="1" applyBorder="1" applyAlignment="1">
      <alignment horizontal="center" vertical="center" wrapText="1"/>
    </xf>
    <xf numFmtId="0" fontId="76" fillId="33" borderId="44" xfId="0" applyFont="1" applyFill="1" applyBorder="1" applyAlignment="1">
      <alignment horizontal="center" vertical="center" wrapText="1"/>
    </xf>
    <xf numFmtId="0" fontId="76" fillId="33" borderId="53" xfId="0" applyFont="1" applyFill="1" applyBorder="1" applyAlignment="1">
      <alignment horizontal="center" vertical="center" wrapText="1"/>
    </xf>
    <xf numFmtId="0" fontId="76" fillId="33" borderId="55" xfId="0" applyFont="1" applyFill="1" applyBorder="1" applyAlignment="1">
      <alignment horizontal="center" vertical="center" wrapText="1"/>
    </xf>
    <xf numFmtId="0" fontId="76" fillId="33" borderId="22" xfId="0" applyFont="1" applyFill="1" applyBorder="1" applyAlignment="1">
      <alignment horizontal="center" vertical="center" wrapText="1"/>
    </xf>
    <xf numFmtId="0" fontId="76" fillId="33" borderId="42" xfId="0" applyFont="1" applyFill="1" applyBorder="1" applyAlignment="1">
      <alignment horizontal="center" vertical="center" wrapText="1"/>
    </xf>
    <xf numFmtId="0" fontId="2" fillId="0" borderId="12" xfId="0" applyFont="1" applyBorder="1" applyAlignment="1">
      <alignment horizontal="center"/>
    </xf>
    <xf numFmtId="0" fontId="0" fillId="0" borderId="13" xfId="0" applyFont="1" applyBorder="1" applyAlignment="1">
      <alignment horizontal="center" wrapText="1"/>
    </xf>
    <xf numFmtId="0" fontId="0" fillId="0" borderId="10" xfId="0" applyFont="1" applyBorder="1" applyAlignment="1">
      <alignment horizontal="center" wrapText="1"/>
    </xf>
    <xf numFmtId="41" fontId="0" fillId="0" borderId="13" xfId="0" applyNumberFormat="1" applyFont="1" applyBorder="1" applyAlignment="1">
      <alignment horizontal="center" wrapText="1"/>
    </xf>
    <xf numFmtId="0" fontId="2" fillId="0" borderId="14" xfId="0" applyFont="1" applyBorder="1" applyAlignment="1">
      <alignment horizontal="center"/>
    </xf>
    <xf numFmtId="14" fontId="21" fillId="0" borderId="0" xfId="0" applyNumberFormat="1" applyFont="1" applyAlignment="1">
      <alignment horizontal="center"/>
    </xf>
    <xf numFmtId="0" fontId="21" fillId="0" borderId="0" xfId="0" applyFont="1" applyAlignment="1">
      <alignment horizontal="center"/>
    </xf>
    <xf numFmtId="0" fontId="19" fillId="0" borderId="0" xfId="65" applyFont="1" applyAlignment="1">
      <alignment horizontal="center"/>
      <protection/>
    </xf>
    <xf numFmtId="0" fontId="2" fillId="34" borderId="63" xfId="65" applyFont="1" applyFill="1" applyBorder="1" applyAlignment="1">
      <alignment horizontal="center"/>
      <protection/>
    </xf>
    <xf numFmtId="0" fontId="2" fillId="34" borderId="64" xfId="65" applyFont="1" applyFill="1" applyBorder="1" applyAlignment="1">
      <alignment horizontal="center"/>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2 3" xfId="48"/>
    <cellStyle name="Currency 2 4" xfId="49"/>
    <cellStyle name="Currency 2 5" xfId="50"/>
    <cellStyle name="Currency 2 6" xfId="51"/>
    <cellStyle name="Currency 2 7" xfId="52"/>
    <cellStyle name="Currency 2 8"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2 2" xfId="66"/>
    <cellStyle name="Normal 2 3" xfId="67"/>
    <cellStyle name="Normal 2 4" xfId="68"/>
    <cellStyle name="Normal 2 5" xfId="69"/>
    <cellStyle name="Normal 2 6" xfId="70"/>
    <cellStyle name="Normal 2 7" xfId="71"/>
    <cellStyle name="Normal 3" xfId="72"/>
    <cellStyle name="Note" xfId="73"/>
    <cellStyle name="Output" xfId="74"/>
    <cellStyle name="Percent" xfId="75"/>
    <cellStyle name="Title" xfId="76"/>
    <cellStyle name="Total" xfId="77"/>
    <cellStyle name="Warning Text" xfId="78"/>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border>
        <left style="thin">
          <color rgb="FF9C0006"/>
        </left>
        <right style="thin">
          <color rgb="FF9C0006"/>
        </right>
        <top style="thin">
          <color rgb="FF9C0006"/>
        </top>
        <bottom style="thin">
          <color rgb="FF9C0006"/>
        </bottom>
      </border>
    </dxf>
    <dxf>
      <font>
        <color rgb="FF9C6500"/>
      </font>
      <fill>
        <patternFill>
          <bgColor rgb="FFFFEB9C"/>
        </patternFill>
      </fill>
    </dxf>
    <dxf>
      <font>
        <color rgb="FF9C6500"/>
      </font>
      <fill>
        <patternFill>
          <bgColor rgb="FFFFEB9C"/>
        </patternFill>
      </fill>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border>
        <left style="thin">
          <color rgb="FF9C0006"/>
        </left>
        <right style="thin">
          <color rgb="FF9C0006"/>
        </right>
        <top style="thin">
          <color rgb="FF9C0006"/>
        </top>
        <bottom style="thin">
          <color rgb="FF9C0006"/>
        </bottom>
      </border>
    </dxf>
    <dxf>
      <font>
        <color rgb="FF9C6500"/>
      </font>
      <fill>
        <patternFill>
          <bgColor rgb="FFFFEB9C"/>
        </patternFill>
      </fill>
    </dxf>
    <dxf>
      <font>
        <color rgb="FF9C6500"/>
      </font>
      <fill>
        <patternFill>
          <bgColor rgb="FFFFEB9C"/>
        </patternFill>
      </fill>
    </dxf>
    <dxf>
      <font>
        <color rgb="FF9C0006"/>
      </font>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13</xdr:row>
      <xdr:rowOff>66675</xdr:rowOff>
    </xdr:from>
    <xdr:to>
      <xdr:col>13</xdr:col>
      <xdr:colOff>552450</xdr:colOff>
      <xdr:row>21</xdr:row>
      <xdr:rowOff>0</xdr:rowOff>
    </xdr:to>
    <xdr:sp>
      <xdr:nvSpPr>
        <xdr:cNvPr id="1" name="Text Box 1"/>
        <xdr:cNvSpPr txBox="1">
          <a:spLocks noChangeArrowheads="1"/>
        </xdr:cNvSpPr>
      </xdr:nvSpPr>
      <xdr:spPr>
        <a:xfrm>
          <a:off x="180975" y="3000375"/>
          <a:ext cx="7296150" cy="1228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On-campus stockroom that supplies research materials primarily to sponsored projects and other KU Depts.  Inventory is maintained using a weighted average costing method.  Stockroom rates are based upon average inventory cost plus an overhead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Initial fee structure was approved in writing by Lindy Eakin, VP for Administration &amp; Finance in FY2005.
</a:t>
          </a:r>
        </a:p>
      </xdr:txBody>
    </xdr:sp>
    <xdr:clientData/>
  </xdr:twoCellAnchor>
  <xdr:twoCellAnchor>
    <xdr:from>
      <xdr:col>0</xdr:col>
      <xdr:colOff>133350</xdr:colOff>
      <xdr:row>63</xdr:row>
      <xdr:rowOff>0</xdr:rowOff>
    </xdr:from>
    <xdr:to>
      <xdr:col>14</xdr:col>
      <xdr:colOff>95250</xdr:colOff>
      <xdr:row>63</xdr:row>
      <xdr:rowOff>0</xdr:rowOff>
    </xdr:to>
    <xdr:sp>
      <xdr:nvSpPr>
        <xdr:cNvPr id="2" name="Line 11"/>
        <xdr:cNvSpPr>
          <a:spLocks/>
        </xdr:cNvSpPr>
      </xdr:nvSpPr>
      <xdr:spPr>
        <a:xfrm>
          <a:off x="133350" y="11134725"/>
          <a:ext cx="74390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22</xdr:row>
      <xdr:rowOff>142875</xdr:rowOff>
    </xdr:from>
    <xdr:to>
      <xdr:col>6</xdr:col>
      <xdr:colOff>581025</xdr:colOff>
      <xdr:row>28</xdr:row>
      <xdr:rowOff>0</xdr:rowOff>
    </xdr:to>
    <xdr:sp>
      <xdr:nvSpPr>
        <xdr:cNvPr id="1" name="Text Box 2"/>
        <xdr:cNvSpPr txBox="1">
          <a:spLocks noChangeArrowheads="1"/>
        </xdr:cNvSpPr>
      </xdr:nvSpPr>
      <xdr:spPr>
        <a:xfrm>
          <a:off x="47625" y="5057775"/>
          <a:ext cx="6172200" cy="8286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ahoma"/>
              <a:ea typeface="Tahoma"/>
              <a:cs typeface="Tahoma"/>
            </a:rPr>
            <a:t>REMINDER</a:t>
          </a:r>
          <a:r>
            <a:rPr lang="en-US" cap="none" sz="1000" b="0" i="0" u="none" baseline="0">
              <a:solidFill>
                <a:srgbClr val="000000"/>
              </a:solidFill>
              <a:latin typeface="Tahoma"/>
              <a:ea typeface="Tahoma"/>
              <a:cs typeface="Tahoma"/>
            </a:rPr>
            <a:t> - Per JHU Policy, the purchase cost of a capital item may be recovered through depreciation if equipment usage is a significant part of providing the service, the service center is responsible for providing funds to replace the equipment, and the equipment was not purchased with federal funds.  Capital items include assets with a purchase price greater than or equal to $5,000 and a useful life of at least one year.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jhm.basecamphq.com/Documents%20and%20Settings/kellydr/Local%20Settings/Temporary%20Internet%20Files/OLK1F/Rates%20and%20Budgets/QC%20rates%20for%20NHLBI%20RFP-spring%202006-for%20V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jhm.basecamphq.com/Comptroller/Danielle/Service%20Centers/FY10%20Final%20Schedules/4755_FY10%20Packa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jhm.basecamphq.com/Admin/Finance/CORES/Vector/Rate%20Development%20Schedule/In%20Development%20FY06-07/FY06-07%20VECTOR%20CORE%20RATE%20DEVELOPMEN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jhm.basecamphq.com/Admin/Finance/CORES%20PBM%20Schedules/QC/Rate%20Development%20Schedule/FY2005%20In%20Process%20Rates%20-%20QC%2008-23-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jhm.basecamphq.com/Admin/Finance/CORES%20PBM%20Schedules/QC/Rate%20Development%20Schedule/FY2005%20In%20Process%20Rates%20-%20QC%2009-01-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Y2003%20Rate%20Development%20Schedules%20-%20QC%20FINAL%20w-o%20CD.121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Direct Labor"/>
      <sheetName val="Proposed Rates"/>
      <sheetName val="Projected Billings"/>
      <sheetName val="Gen Supplies"/>
      <sheetName val="Service Contracts"/>
      <sheetName val="Depreciation"/>
      <sheetName val="G&amp;A"/>
      <sheetName val="Development"/>
      <sheetName val="IT"/>
      <sheetName val="AAV Genome Titration"/>
      <sheetName val="AAV IC Assay Sample"/>
      <sheetName val="SDS-Coomassie "/>
      <sheetName val="AD-RCA Assay "/>
      <sheetName val="Biodistribution"/>
      <sheetName val="Bio w-o DNA ext 1-10 samples"/>
      <sheetName val="Bio w-o DNA ext 11-20 samples"/>
      <sheetName val="Bio with DNA ext 5 samples"/>
      <sheetName val="Bio with DNA ext 6-10 samples"/>
      <sheetName val="Bio with DNA ext 11-20 samples"/>
      <sheetName val="RNA Bio w ext and quant - 20 s"/>
      <sheetName val="RNA Bio w ext and quant - 37 s"/>
      <sheetName val="RNA Bio w ext - 20 samples"/>
      <sheetName val="RNA Bio w ext - 37 samples"/>
      <sheetName val="AD-DNA Structure "/>
      <sheetName val="Endotoxin"/>
      <sheetName val="Sterility "/>
      <sheetName val="TCID50 Per Sample"/>
      <sheetName val="Lenti DNA"/>
      <sheetName val="Adeno Titration - Trans "/>
      <sheetName val="Retro Titration - Trans "/>
      <sheetName val="Adeno Potency "/>
      <sheetName val="Lenti RCA P24 ELISA"/>
      <sheetName val="P24 ELISA"/>
      <sheetName val="AAV RCA Assay"/>
      <sheetName val="SDS-Silver "/>
      <sheetName val="AD-Plaque"/>
    </sheetNames>
    <sheetDataSet>
      <sheetData sheetId="1">
        <row r="26">
          <cell r="H26">
            <v>6278.4</v>
          </cell>
        </row>
      </sheetData>
      <sheetData sheetId="7">
        <row r="44">
          <cell r="J44">
            <v>12.604375178389398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Direct Labor"/>
      <sheetName val="Rates and Projected Billings"/>
      <sheetName val="FY10 Budget"/>
      <sheetName val="Gen Lab Supplies"/>
      <sheetName val="Service Contracts"/>
      <sheetName val="Depreciation"/>
      <sheetName val="G&amp;A"/>
      <sheetName val="Development"/>
      <sheetName val="Spleen and Lympy Node Lymph Iso"/>
      <sheetName val="Nab to wt AdV 1 Samp"/>
      <sheetName val="Nab to wt AdV Addtl Samples"/>
      <sheetName val="NAB to AAV 1"/>
      <sheetName val="NAB to AAV 2"/>
      <sheetName val="NAB to AdV 1"/>
      <sheetName val="NAB to AdV 2"/>
      <sheetName val="Cell Exp  Culture IFNy Elisp V"/>
      <sheetName val="Cell Exp  Culture IFNy Elis P"/>
      <sheetName val="IFNy Elispot VS"/>
      <sheetName val="IFNy Elispot PS"/>
      <sheetName val="IFNy Elispot VS &amp; PS"/>
      <sheetName val="IFNy Elispot VS Additional Samp"/>
      <sheetName val="IFNy Elispot PS Additional "/>
      <sheetName val="IFNy Elispot PS &amp; VS Addition  "/>
      <sheetName val="ICS 5 Colors VS 1 Sample"/>
      <sheetName val="ICS 5 Colors VS Addid Sam"/>
      <sheetName val="ICS 5 Colors PS "/>
      <sheetName val="ICS 5 Colors PS Addit Sam "/>
      <sheetName val="PBMC Isolation One Sample"/>
      <sheetName val="PBMC Isolation Each Add Samp"/>
      <sheetName val="Gut LPL Isolation"/>
      <sheetName val="ELISA Based Assay"/>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of Contents"/>
      <sheetName val="Direct Labor"/>
      <sheetName val="Projected Billings"/>
      <sheetName val="Gen Supplies"/>
      <sheetName val="Service Contracts"/>
      <sheetName val="Depreciation - VC"/>
      <sheetName val="G&amp;A"/>
      <sheetName val="IT"/>
      <sheetName val="Development"/>
      <sheetName val="Proposed Rates"/>
      <sheetName val="Creation DL"/>
      <sheetName val="Rescue-AD"/>
      <sheetName val="E&amp;P-AD "/>
      <sheetName val="Lg Prep-Purification"/>
      <sheetName val="Single Vial-AD"/>
      <sheetName val="Retrovirus Prod"/>
      <sheetName val="AAV Lg Prep Vector - TRANS ONLY"/>
      <sheetName val="(TT) AAV Lg Prep Vector Purif"/>
      <sheetName val="(TT) AAV Lg Prep Vector (50 P)"/>
      <sheetName val="(TT) Aliquot AAV V. (1x10e11 P)"/>
      <sheetName val="Clone New Plasmid"/>
      <sheetName val="Cell Line"/>
      <sheetName val="Sm Scale Prep of Plasmid 1L"/>
      <sheetName val="Plasmid"/>
      <sheetName val="Lenti"/>
      <sheetName val="AAV Genome Titration"/>
      <sheetName val="Biodistribution"/>
      <sheetName val="AAV IC Assay Sample "/>
      <sheetName val="SDS-Coomassie "/>
      <sheetName val="AD-RCA Assay"/>
      <sheetName val="Adeno Potency "/>
      <sheetName val="AD-DNA Structure "/>
      <sheetName val="Endotoxin"/>
    </sheetNames>
    <sheetDataSet>
      <sheetData sheetId="1">
        <row r="20">
          <cell r="L20">
            <v>36.9</v>
          </cell>
        </row>
      </sheetData>
      <sheetData sheetId="6">
        <row r="44">
          <cell r="I44">
            <v>17.010864231467785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of Contents"/>
      <sheetName val="Direct Labor"/>
      <sheetName val="DL Immuno"/>
      <sheetName val="Projected Billings"/>
      <sheetName val="Projected DL Billings"/>
      <sheetName val="Gen Supplies"/>
      <sheetName val="Service Contracts"/>
      <sheetName val="Depreciation"/>
      <sheetName val="G&amp;A"/>
      <sheetName val="Development"/>
      <sheetName val="IT"/>
      <sheetName val="Template"/>
      <sheetName val="AAV Genome Titration Rvsd Per M"/>
      <sheetName val="AAV IC Assay Sample Rvsd per M "/>
      <sheetName val="AAV IC Assay 2 Sample Rvsd"/>
      <sheetName val="AAV RCA Assay Rvsd"/>
      <sheetName val="AAV Western Blot-AD Rvsd"/>
      <sheetName val="AAV Western Blot-AAV Rvsd"/>
      <sheetName val="AAV Western Blot-CP Rvsd"/>
      <sheetName val="SDS-Coomassie Rvsd"/>
      <sheetName val="SDS-Silver Rvsd"/>
      <sheetName val="CDC-Slot Blot Rvsd"/>
      <sheetName val="CDC-TaqMan Rvsd"/>
      <sheetName val="ADC-TaqMan Rvsd"/>
      <sheetName val="Benzonase Det Rvsd"/>
      <sheetName val="AD-RCA Assay Rvsd per ML"/>
      <sheetName val="AD-Plaque Assay Rvsd per ML"/>
      <sheetName val="Biodistribution Rvsd per ML"/>
      <sheetName val="AD-DNA Structure Rvsd"/>
      <sheetName val="AFU Rvsd"/>
      <sheetName val="Inf Adeno Assay Rvsd"/>
      <sheetName val="Inf Adeno Assay"/>
      <sheetName val="Endotoxin Rvsd Per ML"/>
      <sheetName val="Sterility Rvsd"/>
      <sheetName val="TCID50 Per Sample"/>
      <sheetName val="Lenti DNA"/>
      <sheetName val="Retro Titration - Trans Rvsd"/>
      <sheetName val="Epo ELISA"/>
      <sheetName val="hGH ELISA"/>
      <sheetName val="A1AT ELISA"/>
      <sheetName val="CG ELISA"/>
      <sheetName val="ELISA"/>
      <sheetName val="Neutralizing Ab"/>
      <sheetName val="Adeno Potency Rvsd"/>
      <sheetName val="Lenti RCA P24 ELISA"/>
      <sheetName val="P24 ELISA"/>
      <sheetName val="PBMC"/>
      <sheetName val="Elispot "/>
      <sheetName val="Intracellular"/>
      <sheetName val="Spenocyte"/>
      <sheetName val="Canine Elispot"/>
      <sheetName val="Elispot Mouse"/>
      <sheetName val="ICC"/>
      <sheetName val="Proposed Rates"/>
    </sheetNames>
    <sheetDataSet>
      <sheetData sheetId="1">
        <row r="23">
          <cell r="L23">
            <v>34</v>
          </cell>
        </row>
        <row r="26">
          <cell r="H26">
            <v>5728.32</v>
          </cell>
        </row>
      </sheetData>
      <sheetData sheetId="3">
        <row r="42">
          <cell r="Q42">
            <v>302705</v>
          </cell>
        </row>
      </sheetData>
      <sheetData sheetId="4">
        <row r="41">
          <cell r="L41">
            <v>2105.475</v>
          </cell>
          <cell r="U41">
            <v>53006</v>
          </cell>
        </row>
      </sheetData>
      <sheetData sheetId="5">
        <row r="22">
          <cell r="H22">
            <v>17.00516032623876</v>
          </cell>
        </row>
      </sheetData>
      <sheetData sheetId="6">
        <row r="13">
          <cell r="J13">
            <v>0.2793140048042009</v>
          </cell>
        </row>
      </sheetData>
      <sheetData sheetId="7">
        <row r="24">
          <cell r="J24">
            <v>1.667609351432881</v>
          </cell>
        </row>
      </sheetData>
      <sheetData sheetId="8">
        <row r="42">
          <cell r="J42">
            <v>16.106821279928496</v>
          </cell>
        </row>
      </sheetData>
      <sheetData sheetId="9">
        <row r="5">
          <cell r="K5">
            <v>0.2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 of Contents"/>
      <sheetName val="Direct Labor"/>
      <sheetName val="DL Immuno"/>
      <sheetName val="Projected Billings"/>
      <sheetName val="Projected DL Billings"/>
      <sheetName val="Gen Supplies"/>
      <sheetName val="Service Contracts"/>
      <sheetName val="Depreciation"/>
      <sheetName val="G&amp;A"/>
      <sheetName val="Development"/>
      <sheetName val="IT"/>
      <sheetName val="Template"/>
      <sheetName val="AAV Genome Titration Rvsd Per M"/>
      <sheetName val="AAV IC Assay Sample Rvsd per M "/>
      <sheetName val="AAV IC Assay 2 Sample Rvsd"/>
      <sheetName val="AAV RCA Assay Rvsd"/>
      <sheetName val="AAV Western Blot-AD Rvsd"/>
      <sheetName val="AAV Western Blot-AAV Rvsd"/>
      <sheetName val="AAV Western Blot-CP Rvsd"/>
      <sheetName val="SDS-Coomassie Rvsd"/>
      <sheetName val="SDS-Silver Rvsd"/>
      <sheetName val="CDC-Slot Blot Rvsd"/>
      <sheetName val="CDC-TaqMan Rvsd"/>
      <sheetName val="ADC-TaqMan Rvsd"/>
      <sheetName val="Benzonase Det Rvsd"/>
      <sheetName val="AD-RCA Assay Rvsd per ML"/>
      <sheetName val="AD-Plaque Assay Rvsd per ML"/>
      <sheetName val="Biodistribution Rvsd per ML"/>
      <sheetName val="AD-DNA Structure Rvsd"/>
      <sheetName val="AFU Rvsd"/>
      <sheetName val="Inf Adeno Assay Rvsd"/>
      <sheetName val="Inf Adeno Assay"/>
      <sheetName val="Endotoxin Rvsd Per ML"/>
      <sheetName val="Sterility Rvsd"/>
      <sheetName val="TCID50 Per Sample"/>
      <sheetName val="Lenti DNA"/>
      <sheetName val="Retro Titration - Trans Rvsd"/>
      <sheetName val="Epo ELISA"/>
      <sheetName val="hGH ELISA"/>
      <sheetName val="A1AT ELISA"/>
      <sheetName val="CG ELISA"/>
      <sheetName val="ELISA"/>
      <sheetName val="Neutralizing Ab"/>
      <sheetName val="Adeno Potency Rvsd"/>
      <sheetName val="Lenti RCA P24 ELISA"/>
      <sheetName val="P24 ELISA"/>
      <sheetName val="PBMC"/>
      <sheetName val="Elispot "/>
      <sheetName val="Intracellular"/>
      <sheetName val="Spenocyte"/>
      <sheetName val="Canine Elispot"/>
      <sheetName val="Elispot Mouse"/>
      <sheetName val="ICC"/>
      <sheetName val="Proposed Rates"/>
    </sheetNames>
    <sheetDataSet>
      <sheetData sheetId="8">
        <row r="42">
          <cell r="J42">
            <v>12.538783887771633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of Contents"/>
      <sheetName val="Direct Labor"/>
      <sheetName val="DL Immuno"/>
      <sheetName val="Projected Billings"/>
      <sheetName val="Projected DL Billings"/>
      <sheetName val="Gen Supplies"/>
      <sheetName val="Service Contracts"/>
      <sheetName val="Depreciation"/>
      <sheetName val="G&amp;A"/>
      <sheetName val="Development"/>
      <sheetName val="IT"/>
      <sheetName val="Template"/>
      <sheetName val="#1 AAV Gen-Titer-TaqMan"/>
      <sheetName val="#2A AAV IC Assay (1 sample)"/>
      <sheetName val="AAV IC Assay (2)"/>
      <sheetName val="AAV RCA Assay "/>
      <sheetName val="AAV Western Blot-AD"/>
      <sheetName val="AAV Western Blot-AAV"/>
      <sheetName val="AAV Western Blot-CP"/>
      <sheetName val="SDS-Coomassie"/>
      <sheetName val="SDS-Silver"/>
      <sheetName val="CDC-Slot Blot"/>
      <sheetName val="CDC-TaqMan"/>
      <sheetName val="ADC-TaqMan"/>
      <sheetName val="Benzonase Det"/>
      <sheetName val="AD-RCA Assay"/>
      <sheetName val="AD-Plaque Assay "/>
      <sheetName val="Biodistribution"/>
      <sheetName val="Ad-DNA structure"/>
      <sheetName val="AFU"/>
      <sheetName val="Inf Adeno Assay"/>
      <sheetName val="Endotoxin"/>
      <sheetName val="Sterility"/>
      <sheetName val="Epo ELISA"/>
      <sheetName val="hGH ELISA"/>
      <sheetName val="A1AT ELISA"/>
      <sheetName val="CG ELISA"/>
      <sheetName val="ELISA"/>
      <sheetName val="Neutralizing Ab"/>
      <sheetName val="Retro Tit - Trans"/>
      <sheetName val="Adeno Potency"/>
      <sheetName val="Proposed Rates"/>
    </sheetNames>
    <sheetDataSet>
      <sheetData sheetId="1">
        <row r="22">
          <cell r="L22">
            <v>27.3</v>
          </cell>
        </row>
      </sheetData>
      <sheetData sheetId="5">
        <row r="22">
          <cell r="H22">
            <v>8.119579320880232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ntroller.jhu.edu/depts/cost/about_ca.html" TargetMode="External" /><Relationship Id="rId2" Type="http://schemas.openxmlformats.org/officeDocument/2006/relationships/hyperlink" Target="http://ssc.jhmi.edu/fixedassets/"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Q83"/>
  <sheetViews>
    <sheetView zoomScalePageLayoutView="0" workbookViewId="0" topLeftCell="A1">
      <selection activeCell="A1" sqref="A1:N1"/>
    </sheetView>
  </sheetViews>
  <sheetFormatPr defaultColWidth="9.140625" defaultRowHeight="12.75"/>
  <cols>
    <col min="1" max="1" width="2.7109375" style="0" customWidth="1"/>
    <col min="2" max="4" width="3.421875" style="0" customWidth="1"/>
    <col min="5" max="5" width="8.28125" style="0" customWidth="1"/>
    <col min="6" max="6" width="11.57421875" style="0" customWidth="1"/>
    <col min="7" max="7" width="27.57421875" style="0" customWidth="1"/>
    <col min="8" max="8" width="10.28125" style="0" bestFit="1" customWidth="1"/>
    <col min="9" max="9" width="4.7109375" style="3" customWidth="1"/>
    <col min="10" max="10" width="10.7109375" style="3" customWidth="1"/>
    <col min="11" max="11" width="4.7109375" style="0" customWidth="1"/>
    <col min="12" max="12" width="8.28125" style="0" customWidth="1"/>
    <col min="13" max="13" width="4.7109375" style="0" customWidth="1"/>
    <col min="14" max="14" width="8.28125" style="0" customWidth="1"/>
    <col min="15" max="15" width="1.421875" style="0" customWidth="1"/>
    <col min="16" max="16" width="11.7109375" style="0" customWidth="1"/>
  </cols>
  <sheetData>
    <row r="1" spans="1:17" s="4" customFormat="1" ht="31.5">
      <c r="A1" s="452" t="s">
        <v>24</v>
      </c>
      <c r="B1" s="452"/>
      <c r="C1" s="452"/>
      <c r="D1" s="452"/>
      <c r="E1" s="452"/>
      <c r="F1" s="452"/>
      <c r="G1" s="452"/>
      <c r="H1" s="452"/>
      <c r="I1" s="452"/>
      <c r="J1" s="452"/>
      <c r="K1" s="452"/>
      <c r="L1" s="452"/>
      <c r="M1" s="452"/>
      <c r="N1" s="452"/>
      <c r="O1" s="10"/>
      <c r="P1" s="10"/>
      <c r="Q1" s="10"/>
    </row>
    <row r="2" spans="1:17" s="12" customFormat="1" ht="17.25">
      <c r="A2" s="453" t="s">
        <v>43</v>
      </c>
      <c r="B2" s="453"/>
      <c r="C2" s="453"/>
      <c r="D2" s="453"/>
      <c r="E2" s="453"/>
      <c r="F2" s="453"/>
      <c r="G2" s="453"/>
      <c r="H2" s="453"/>
      <c r="I2" s="453"/>
      <c r="J2" s="453"/>
      <c r="K2" s="453"/>
      <c r="L2" s="453"/>
      <c r="M2" s="453"/>
      <c r="N2" s="453"/>
      <c r="O2" s="11"/>
      <c r="P2" s="11"/>
      <c r="Q2" s="11"/>
    </row>
    <row r="3" spans="1:10" s="4" customFormat="1" ht="15">
      <c r="A3" s="14"/>
      <c r="B3" s="14"/>
      <c r="C3" s="14"/>
      <c r="D3" s="14"/>
      <c r="I3" s="15"/>
      <c r="J3" s="15"/>
    </row>
    <row r="4" spans="1:14" s="4" customFormat="1" ht="38.25" customHeight="1">
      <c r="A4" s="454" t="s">
        <v>87</v>
      </c>
      <c r="B4" s="455"/>
      <c r="C4" s="455"/>
      <c r="D4" s="455"/>
      <c r="E4" s="455"/>
      <c r="F4" s="455"/>
      <c r="G4" s="455"/>
      <c r="H4" s="455"/>
      <c r="I4" s="455"/>
      <c r="J4" s="455"/>
      <c r="K4" s="455"/>
      <c r="L4" s="455"/>
      <c r="M4" s="455"/>
      <c r="N4" s="455"/>
    </row>
    <row r="5" spans="1:10" s="4" customFormat="1" ht="15">
      <c r="A5" s="14"/>
      <c r="B5" s="14"/>
      <c r="C5" s="14"/>
      <c r="D5" s="14"/>
      <c r="I5" s="15"/>
      <c r="J5" s="15"/>
    </row>
    <row r="6" spans="1:12" s="4" customFormat="1" ht="13.5">
      <c r="A6" s="13" t="s">
        <v>1</v>
      </c>
      <c r="B6" s="9"/>
      <c r="C6" s="9"/>
      <c r="D6" s="9"/>
      <c r="F6" s="6"/>
      <c r="G6" s="6"/>
      <c r="H6" s="6"/>
      <c r="I6" s="16"/>
      <c r="J6" s="16"/>
      <c r="K6" s="6"/>
      <c r="L6" s="6"/>
    </row>
    <row r="7" spans="1:15" s="4" customFormat="1" ht="13.5">
      <c r="A7" s="13" t="s">
        <v>2</v>
      </c>
      <c r="B7" s="9"/>
      <c r="C7" s="9"/>
      <c r="D7" s="9"/>
      <c r="F7" s="7"/>
      <c r="G7" s="7"/>
      <c r="H7" s="7"/>
      <c r="I7" s="17"/>
      <c r="J7" s="17"/>
      <c r="K7" s="6"/>
      <c r="L7" s="6"/>
      <c r="O7" s="15"/>
    </row>
    <row r="8" spans="1:15" s="4" customFormat="1" ht="13.5">
      <c r="A8" s="13" t="s">
        <v>3</v>
      </c>
      <c r="B8" s="9"/>
      <c r="C8" s="9"/>
      <c r="D8" s="9"/>
      <c r="I8" s="15"/>
      <c r="J8" s="15"/>
      <c r="O8" s="15"/>
    </row>
    <row r="9" spans="1:15" s="4" customFormat="1" ht="15">
      <c r="A9" s="14"/>
      <c r="B9" s="4" t="s">
        <v>4</v>
      </c>
      <c r="F9" s="6"/>
      <c r="G9" s="6"/>
      <c r="H9" s="6"/>
      <c r="I9" s="16"/>
      <c r="J9" s="16"/>
      <c r="K9" s="6"/>
      <c r="L9" s="6"/>
      <c r="O9" s="15"/>
    </row>
    <row r="10" spans="1:15" s="4" customFormat="1" ht="15">
      <c r="A10" s="14"/>
      <c r="B10" s="4" t="s">
        <v>5</v>
      </c>
      <c r="F10" s="6"/>
      <c r="G10" s="6"/>
      <c r="H10" s="6"/>
      <c r="I10" s="16"/>
      <c r="J10" s="16"/>
      <c r="K10" s="6"/>
      <c r="L10" s="6"/>
      <c r="O10" s="15"/>
    </row>
    <row r="11" spans="1:15" s="4" customFormat="1" ht="15">
      <c r="A11" s="14"/>
      <c r="B11" s="4" t="s">
        <v>6</v>
      </c>
      <c r="F11" s="7"/>
      <c r="G11" s="7"/>
      <c r="H11" s="7"/>
      <c r="I11" s="17"/>
      <c r="J11" s="17"/>
      <c r="K11" s="7"/>
      <c r="L11" s="6"/>
      <c r="O11" s="15"/>
    </row>
    <row r="12" spans="1:10" s="4" customFormat="1" ht="15">
      <c r="A12" s="14"/>
      <c r="B12" s="14"/>
      <c r="C12" s="14"/>
      <c r="D12" s="14"/>
      <c r="I12" s="15"/>
      <c r="J12" s="15"/>
    </row>
    <row r="13" spans="1:10" s="4" customFormat="1" ht="13.5">
      <c r="A13" s="13" t="s">
        <v>44</v>
      </c>
      <c r="B13" s="9"/>
      <c r="C13" s="9"/>
      <c r="D13" s="9"/>
      <c r="I13" s="15"/>
      <c r="J13" s="15"/>
    </row>
    <row r="14" spans="9:10" s="4" customFormat="1" ht="12.75">
      <c r="I14" s="15"/>
      <c r="J14" s="15"/>
    </row>
    <row r="15" spans="9:10" s="4" customFormat="1" ht="12.75">
      <c r="I15" s="15"/>
      <c r="J15" s="15"/>
    </row>
    <row r="16" spans="9:10" s="4" customFormat="1" ht="12.75">
      <c r="I16" s="15"/>
      <c r="J16" s="15"/>
    </row>
    <row r="17" spans="9:10" s="4" customFormat="1" ht="12.75">
      <c r="I17" s="15"/>
      <c r="J17" s="15"/>
    </row>
    <row r="18" spans="9:10" s="4" customFormat="1" ht="12.75">
      <c r="I18" s="15"/>
      <c r="J18" s="15"/>
    </row>
    <row r="19" spans="9:10" s="4" customFormat="1" ht="12.75">
      <c r="I19" s="15"/>
      <c r="J19" s="15"/>
    </row>
    <row r="20" spans="9:10" s="4" customFormat="1" ht="12.75">
      <c r="I20" s="15"/>
      <c r="J20" s="15"/>
    </row>
    <row r="21" spans="9:10" s="4" customFormat="1" ht="12.75">
      <c r="I21" s="15"/>
      <c r="J21" s="15"/>
    </row>
    <row r="22" spans="9:10" s="4" customFormat="1" ht="12.75">
      <c r="I22" s="15"/>
      <c r="J22" s="15"/>
    </row>
    <row r="23" spans="1:12" s="4" customFormat="1" ht="13.5">
      <c r="A23" s="13" t="s">
        <v>45</v>
      </c>
      <c r="B23" s="9"/>
      <c r="C23" s="9"/>
      <c r="D23" s="9"/>
      <c r="I23" s="15"/>
      <c r="J23" s="16"/>
      <c r="K23" s="6"/>
      <c r="L23" s="6"/>
    </row>
    <row r="24" spans="9:10" s="4" customFormat="1" ht="12.75">
      <c r="I24" s="15"/>
      <c r="J24" s="15"/>
    </row>
    <row r="25" spans="1:14" s="4" customFormat="1" ht="14.25">
      <c r="A25" s="13" t="s">
        <v>47</v>
      </c>
      <c r="I25" s="15"/>
      <c r="J25" s="15"/>
      <c r="L25" s="4" t="s">
        <v>39</v>
      </c>
      <c r="N25" s="4" t="s">
        <v>40</v>
      </c>
    </row>
    <row r="26" spans="1:10" s="4" customFormat="1" ht="12.75">
      <c r="A26" s="4" t="s">
        <v>48</v>
      </c>
      <c r="I26" s="15"/>
      <c r="J26" s="15"/>
    </row>
    <row r="27" spans="9:10" s="4" customFormat="1" ht="12.75">
      <c r="I27" s="15"/>
      <c r="J27" s="15"/>
    </row>
    <row r="28" spans="1:10" s="4" customFormat="1" ht="13.5">
      <c r="A28" s="13" t="s">
        <v>51</v>
      </c>
      <c r="B28" s="9"/>
      <c r="C28" s="9"/>
      <c r="D28" s="9"/>
      <c r="I28" s="15"/>
      <c r="J28" s="15"/>
    </row>
    <row r="29" spans="1:10" s="4" customFormat="1" ht="13.5">
      <c r="A29" s="9"/>
      <c r="B29" s="9"/>
      <c r="C29" s="9"/>
      <c r="D29" s="9"/>
      <c r="I29" s="15"/>
      <c r="J29" s="15"/>
    </row>
    <row r="30" spans="8:10" s="4" customFormat="1" ht="13.5">
      <c r="H30" s="18" t="s">
        <v>7</v>
      </c>
      <c r="I30" s="19"/>
      <c r="J30" s="20" t="s">
        <v>8</v>
      </c>
    </row>
    <row r="31" spans="2:10" s="4" customFormat="1" ht="13.5">
      <c r="B31" s="9" t="s">
        <v>9</v>
      </c>
      <c r="C31" s="9"/>
      <c r="D31" s="9"/>
      <c r="E31" s="9"/>
      <c r="H31" s="21"/>
      <c r="I31" s="5"/>
      <c r="J31" s="22"/>
    </row>
    <row r="32" spans="2:10" s="4" customFormat="1" ht="13.5">
      <c r="B32" s="4" t="s">
        <v>49</v>
      </c>
      <c r="E32" s="9"/>
      <c r="H32" s="21"/>
      <c r="I32" s="5"/>
      <c r="J32" s="22"/>
    </row>
    <row r="33" spans="3:10" s="4" customFormat="1" ht="12.75">
      <c r="C33" s="4" t="s">
        <v>10</v>
      </c>
      <c r="H33" s="21">
        <v>225000</v>
      </c>
      <c r="I33" s="5"/>
      <c r="J33" s="22">
        <v>210000</v>
      </c>
    </row>
    <row r="34" spans="3:10" s="4" customFormat="1" ht="12.75">
      <c r="C34" s="4" t="s">
        <v>11</v>
      </c>
      <c r="H34" s="21">
        <v>680000</v>
      </c>
      <c r="I34" s="5"/>
      <c r="J34" s="22">
        <v>675000</v>
      </c>
    </row>
    <row r="35" spans="2:10" s="4" customFormat="1" ht="12.75">
      <c r="B35" s="4" t="s">
        <v>12</v>
      </c>
      <c r="H35" s="21"/>
      <c r="I35" s="5"/>
      <c r="J35" s="22"/>
    </row>
    <row r="36" spans="3:10" s="4" customFormat="1" ht="12.75">
      <c r="C36" s="5" t="s">
        <v>25</v>
      </c>
      <c r="D36" s="5"/>
      <c r="F36" s="5"/>
      <c r="G36" s="5"/>
      <c r="H36" s="21">
        <v>0</v>
      </c>
      <c r="I36" s="5"/>
      <c r="J36" s="22">
        <v>0</v>
      </c>
    </row>
    <row r="37" spans="3:10" s="4" customFormat="1" ht="12.75">
      <c r="C37" s="5" t="s">
        <v>26</v>
      </c>
      <c r="D37" s="5"/>
      <c r="F37" s="5"/>
      <c r="G37" s="5"/>
      <c r="H37" s="21">
        <v>0</v>
      </c>
      <c r="I37" s="5"/>
      <c r="J37" s="22">
        <v>0</v>
      </c>
    </row>
    <row r="38" spans="3:10" s="4" customFormat="1" ht="12.75">
      <c r="C38" s="5" t="s">
        <v>27</v>
      </c>
      <c r="D38" s="5"/>
      <c r="F38" s="5"/>
      <c r="G38" s="5"/>
      <c r="H38" s="21">
        <v>0</v>
      </c>
      <c r="I38" s="5"/>
      <c r="J38" s="22">
        <v>0</v>
      </c>
    </row>
    <row r="39" spans="4:10" s="4" customFormat="1" ht="12.75">
      <c r="D39" s="5" t="s">
        <v>31</v>
      </c>
      <c r="H39" s="21">
        <v>0</v>
      </c>
      <c r="I39" s="5"/>
      <c r="J39" s="22">
        <v>0</v>
      </c>
    </row>
    <row r="40" spans="4:10" s="4" customFormat="1" ht="12.75">
      <c r="D40" s="5" t="s">
        <v>28</v>
      </c>
      <c r="H40" s="21">
        <v>0</v>
      </c>
      <c r="I40" s="5"/>
      <c r="J40" s="22">
        <v>0</v>
      </c>
    </row>
    <row r="41" spans="4:10" s="4" customFormat="1" ht="12.75">
      <c r="D41" s="5" t="s">
        <v>29</v>
      </c>
      <c r="H41" s="21">
        <v>0</v>
      </c>
      <c r="I41" s="5"/>
      <c r="J41" s="22">
        <v>0</v>
      </c>
    </row>
    <row r="42" spans="4:10" s="4" customFormat="1" ht="12.75">
      <c r="D42" s="5" t="s">
        <v>30</v>
      </c>
      <c r="H42" s="21">
        <v>0</v>
      </c>
      <c r="I42" s="5"/>
      <c r="J42" s="22">
        <v>0</v>
      </c>
    </row>
    <row r="43" spans="4:10" s="4" customFormat="1" ht="12.75">
      <c r="D43" s="5" t="s">
        <v>32</v>
      </c>
      <c r="H43" s="21">
        <v>0</v>
      </c>
      <c r="I43" s="5"/>
      <c r="J43" s="22">
        <v>0</v>
      </c>
    </row>
    <row r="44" spans="5:10" s="4" customFormat="1" ht="12.75">
      <c r="E44" s="4" t="s">
        <v>13</v>
      </c>
      <c r="H44" s="23">
        <f>SUM(H33:H43)</f>
        <v>905000</v>
      </c>
      <c r="I44" s="5"/>
      <c r="J44" s="24">
        <f>SUM(J33:J43)</f>
        <v>885000</v>
      </c>
    </row>
    <row r="45" spans="8:10" s="4" customFormat="1" ht="12.75">
      <c r="H45" s="21"/>
      <c r="I45" s="5"/>
      <c r="J45" s="22"/>
    </row>
    <row r="46" spans="2:10" s="4" customFormat="1" ht="13.5">
      <c r="B46" s="9" t="s">
        <v>14</v>
      </c>
      <c r="C46" s="9"/>
      <c r="D46" s="9"/>
      <c r="E46" s="9"/>
      <c r="H46" s="21"/>
      <c r="I46" s="5"/>
      <c r="J46" s="22"/>
    </row>
    <row r="47" spans="3:10" s="4" customFormat="1" ht="12.75">
      <c r="C47" s="4" t="s">
        <v>15</v>
      </c>
      <c r="H47" s="21">
        <v>85000</v>
      </c>
      <c r="I47" s="5"/>
      <c r="J47" s="22">
        <v>80000</v>
      </c>
    </row>
    <row r="48" spans="3:10" s="4" customFormat="1" ht="12.75">
      <c r="C48" s="4" t="s">
        <v>16</v>
      </c>
      <c r="H48" s="21">
        <v>22880</v>
      </c>
      <c r="I48" s="5"/>
      <c r="J48" s="22">
        <v>20250</v>
      </c>
    </row>
    <row r="49" spans="3:10" s="4" customFormat="1" ht="12.75">
      <c r="C49" s="4" t="s">
        <v>17</v>
      </c>
      <c r="H49" s="21">
        <v>750000</v>
      </c>
      <c r="I49" s="5"/>
      <c r="J49" s="22">
        <v>770000</v>
      </c>
    </row>
    <row r="50" spans="3:10" s="4" customFormat="1" ht="12.75">
      <c r="C50" s="4" t="s">
        <v>23</v>
      </c>
      <c r="H50" s="21">
        <v>22000</v>
      </c>
      <c r="I50" s="5"/>
      <c r="J50" s="22">
        <v>25000</v>
      </c>
    </row>
    <row r="51" spans="3:10" s="4" customFormat="1" ht="12.75">
      <c r="C51" s="4" t="s">
        <v>18</v>
      </c>
      <c r="H51" s="21">
        <v>1200</v>
      </c>
      <c r="I51" s="5"/>
      <c r="J51" s="22">
        <v>2500</v>
      </c>
    </row>
    <row r="52" spans="5:10" s="4" customFormat="1" ht="12.75">
      <c r="E52" s="4" t="s">
        <v>19</v>
      </c>
      <c r="H52" s="23">
        <f>SUM(H47:H51)</f>
        <v>881080</v>
      </c>
      <c r="I52" s="5"/>
      <c r="J52" s="24">
        <f>SUM(J47:J51)</f>
        <v>897750</v>
      </c>
    </row>
    <row r="53" spans="8:10" s="4" customFormat="1" ht="12.75">
      <c r="H53" s="21"/>
      <c r="I53" s="5"/>
      <c r="J53" s="22"/>
    </row>
    <row r="54" spans="2:10" s="4" customFormat="1" ht="13.5" thickBot="1">
      <c r="B54" s="4" t="s">
        <v>20</v>
      </c>
      <c r="H54" s="25">
        <f>H44-H52</f>
        <v>23920</v>
      </c>
      <c r="I54" s="5"/>
      <c r="J54" s="26">
        <f>J44-J52</f>
        <v>-12750</v>
      </c>
    </row>
    <row r="55" spans="8:10" s="4" customFormat="1" ht="13.5" thickTop="1">
      <c r="H55" s="21"/>
      <c r="I55" s="5"/>
      <c r="J55" s="22"/>
    </row>
    <row r="56" spans="2:10" s="4" customFormat="1" ht="12.75">
      <c r="B56" s="4" t="s">
        <v>21</v>
      </c>
      <c r="H56" s="27">
        <f>H54/H52</f>
        <v>0.027148499568711126</v>
      </c>
      <c r="I56" s="5"/>
      <c r="J56" s="28">
        <f>J54/J52</f>
        <v>-0.014202172096908938</v>
      </c>
    </row>
    <row r="57" spans="8:10" s="4" customFormat="1" ht="12.75">
      <c r="H57" s="21"/>
      <c r="I57" s="5"/>
      <c r="J57" s="22"/>
    </row>
    <row r="58" spans="2:10" s="4" customFormat="1" ht="12.75">
      <c r="B58" s="4" t="s">
        <v>46</v>
      </c>
      <c r="H58" s="21"/>
      <c r="I58" s="5"/>
      <c r="J58" s="22"/>
    </row>
    <row r="59" spans="3:10" s="4" customFormat="1" ht="12.75">
      <c r="C59" s="4" t="s">
        <v>50</v>
      </c>
      <c r="H59" s="21">
        <v>0</v>
      </c>
      <c r="I59" s="5"/>
      <c r="J59" s="22">
        <v>0</v>
      </c>
    </row>
    <row r="60" spans="8:10" s="4" customFormat="1" ht="12.75">
      <c r="H60" s="29"/>
      <c r="I60" s="6"/>
      <c r="J60" s="30"/>
    </row>
    <row r="63" s="4" customFormat="1" ht="12.75"/>
    <row r="64" s="4" customFormat="1" ht="12.75"/>
    <row r="65" s="4" customFormat="1" ht="13.5">
      <c r="A65" s="9" t="s">
        <v>41</v>
      </c>
    </row>
    <row r="66" s="4" customFormat="1" ht="12.75"/>
    <row r="67" spans="1:14" s="4" customFormat="1" ht="12.75">
      <c r="A67" s="4" t="s">
        <v>84</v>
      </c>
      <c r="E67" s="5"/>
      <c r="F67" s="5"/>
      <c r="G67" s="6"/>
      <c r="H67" s="6"/>
      <c r="I67" s="6"/>
      <c r="J67" s="6"/>
      <c r="L67" s="4" t="s">
        <v>37</v>
      </c>
      <c r="M67" s="6"/>
      <c r="N67" s="6"/>
    </row>
    <row r="68" spans="12:13" s="4" customFormat="1" ht="12.75">
      <c r="L68" s="5"/>
      <c r="M68" s="5"/>
    </row>
    <row r="69" spans="1:14" s="4" customFormat="1" ht="12.75">
      <c r="A69" s="4" t="s">
        <v>33</v>
      </c>
      <c r="E69" s="5"/>
      <c r="F69" s="5"/>
      <c r="G69" s="6"/>
      <c r="H69" s="6"/>
      <c r="I69" s="6"/>
      <c r="J69" s="6"/>
      <c r="L69" s="4" t="s">
        <v>37</v>
      </c>
      <c r="M69" s="6"/>
      <c r="N69" s="6"/>
    </row>
    <row r="70" spans="12:13" s="4" customFormat="1" ht="12.75">
      <c r="L70" s="5"/>
      <c r="M70" s="5"/>
    </row>
    <row r="71" spans="1:14" s="4" customFormat="1" ht="12.75">
      <c r="A71" s="4" t="s">
        <v>42</v>
      </c>
      <c r="E71" s="5"/>
      <c r="F71" s="5"/>
      <c r="G71" s="6"/>
      <c r="H71" s="6"/>
      <c r="I71" s="6"/>
      <c r="J71" s="6"/>
      <c r="L71" s="4" t="s">
        <v>37</v>
      </c>
      <c r="M71" s="6"/>
      <c r="N71" s="6"/>
    </row>
    <row r="72" s="4" customFormat="1" ht="12.75">
      <c r="A72" s="8" t="s">
        <v>34</v>
      </c>
    </row>
    <row r="73" s="4" customFormat="1" ht="12.75"/>
    <row r="74" s="4" customFormat="1" ht="12.75"/>
    <row r="75" s="4" customFormat="1" ht="12.75">
      <c r="A75" s="4" t="s">
        <v>35</v>
      </c>
    </row>
    <row r="76" s="4" customFormat="1" ht="12.75"/>
    <row r="77" spans="6:9" s="4" customFormat="1" ht="12.75">
      <c r="F77" s="4" t="s">
        <v>85</v>
      </c>
      <c r="I77" s="4" t="s">
        <v>86</v>
      </c>
    </row>
    <row r="78" s="4" customFormat="1" ht="12.75"/>
    <row r="79" spans="1:14" s="4" customFormat="1" ht="12.75">
      <c r="A79" s="4" t="s">
        <v>36</v>
      </c>
      <c r="E79" s="5"/>
      <c r="F79" s="5"/>
      <c r="G79" s="6"/>
      <c r="H79" s="6"/>
      <c r="I79" s="6"/>
      <c r="J79" s="6"/>
      <c r="L79" s="4" t="s">
        <v>37</v>
      </c>
      <c r="M79" s="6"/>
      <c r="N79" s="6"/>
    </row>
    <row r="80" spans="5:7" s="4" customFormat="1" ht="12.75">
      <c r="E80" s="5"/>
      <c r="F80" s="5"/>
      <c r="G80" s="5"/>
    </row>
    <row r="81" spans="5:7" s="4" customFormat="1" ht="12.75">
      <c r="E81" s="5"/>
      <c r="F81" s="5"/>
      <c r="G81" s="5"/>
    </row>
    <row r="82" spans="1:14" s="4" customFormat="1" ht="12.75">
      <c r="A82" s="4" t="s">
        <v>38</v>
      </c>
      <c r="E82" s="5"/>
      <c r="F82" s="5"/>
      <c r="G82" s="6"/>
      <c r="H82" s="6"/>
      <c r="I82" s="6"/>
      <c r="J82" s="6"/>
      <c r="L82" s="4" t="s">
        <v>37</v>
      </c>
      <c r="M82" s="6"/>
      <c r="N82" s="6"/>
    </row>
    <row r="83" spans="5:15" s="4" customFormat="1" ht="12.75">
      <c r="E83" s="5"/>
      <c r="F83" s="5"/>
      <c r="G83" s="5"/>
      <c r="H83" s="5"/>
      <c r="I83" s="5"/>
      <c r="J83" s="5"/>
      <c r="K83" s="5"/>
      <c r="N83" s="5"/>
      <c r="O83" s="5"/>
    </row>
  </sheetData>
  <sheetProtection password="CFCA" sheet="1" objects="1" scenarios="1"/>
  <mergeCells count="3">
    <mergeCell ref="A1:N1"/>
    <mergeCell ref="A2:N2"/>
    <mergeCell ref="A4:N4"/>
  </mergeCells>
  <printOptions/>
  <pageMargins left="0.75" right="0.75" top="0.75" bottom="0.5" header="0.5" footer="0.25"/>
  <pageSetup fitToHeight="0" fitToWidth="1" horizontalDpi="600" verticalDpi="600" orientation="portrait" scale="80" r:id="rId3"/>
  <headerFooter alignWithMargins="0">
    <oddFooter>&amp;CSend completed form to:  Service Center Fee Evaluation Committee, c/o Comptroller's Office, Room 229, Carruth O'Leary Hall</oddFooter>
  </headerFooter>
  <rowBreaks count="1" manualBreakCount="1">
    <brk id="62" max="14" man="1"/>
  </rowBreaks>
  <drawing r:id="rId2"/>
  <legacyDrawing r:id="rId1"/>
</worksheet>
</file>

<file path=xl/worksheets/sheet10.xml><?xml version="1.0" encoding="utf-8"?>
<worksheet xmlns="http://schemas.openxmlformats.org/spreadsheetml/2006/main" xmlns:r="http://schemas.openxmlformats.org/officeDocument/2006/relationships">
  <sheetPr codeName="Sheet9">
    <tabColor rgb="FF00B050"/>
    <pageSetUpPr fitToPage="1"/>
  </sheetPr>
  <dimension ref="A1:AK43"/>
  <sheetViews>
    <sheetView zoomScalePageLayoutView="0" workbookViewId="0" topLeftCell="A4">
      <pane xSplit="5" ySplit="5" topLeftCell="F9" activePane="bottomRight" state="frozen"/>
      <selection pane="topLeft" activeCell="A4" sqref="A4"/>
      <selection pane="topRight" activeCell="F4" sqref="F4"/>
      <selection pane="bottomLeft" activeCell="A9" sqref="A9"/>
      <selection pane="bottomRight" activeCell="A5" sqref="A5:AE5"/>
    </sheetView>
  </sheetViews>
  <sheetFormatPr defaultColWidth="9.28125" defaultRowHeight="12.75"/>
  <cols>
    <col min="1" max="1" width="63.28125" style="43" bestFit="1" customWidth="1"/>
    <col min="2" max="4" width="13.28125" style="43" hidden="1" customWidth="1"/>
    <col min="5" max="5" width="2.7109375" style="43" customWidth="1"/>
    <col min="6" max="30" width="12.7109375" style="43" customWidth="1"/>
    <col min="31" max="31" width="13.28125" style="43" bestFit="1" customWidth="1"/>
    <col min="32" max="33" width="6.28125" style="43" customWidth="1"/>
    <col min="34" max="34" width="18.421875" style="43" customWidth="1"/>
    <col min="35" max="16384" width="9.28125" style="43" customWidth="1"/>
  </cols>
  <sheetData>
    <row r="1" spans="1:4" ht="15">
      <c r="A1" s="40"/>
      <c r="B1" s="241"/>
      <c r="C1" s="242"/>
      <c r="D1" s="243"/>
    </row>
    <row r="3" spans="1:37" ht="27.75">
      <c r="A3" s="496" t="str">
        <f>'1 Volume Projections'!B1</f>
        <v>"enter your core name here"</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105"/>
      <c r="AG3" s="105"/>
      <c r="AH3" s="105"/>
      <c r="AI3" s="105"/>
      <c r="AJ3" s="105"/>
      <c r="AK3" s="105"/>
    </row>
    <row r="4" spans="1:37" s="44" customFormat="1" ht="17.25">
      <c r="A4" s="458" t="s">
        <v>109</v>
      </c>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103"/>
      <c r="AG4" s="103"/>
      <c r="AH4" s="103"/>
      <c r="AI4" s="103"/>
      <c r="AJ4" s="103"/>
      <c r="AK4" s="103"/>
    </row>
    <row r="5" spans="1:37" s="44" customFormat="1" ht="17.25">
      <c r="A5" s="458" t="str">
        <f>'2 Salary &amp; Fringe'!A3:BI3</f>
        <v>Fiscal Year 2023</v>
      </c>
      <c r="B5" s="458"/>
      <c r="C5" s="458"/>
      <c r="D5" s="458"/>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103"/>
      <c r="AG5" s="103"/>
      <c r="AH5" s="103"/>
      <c r="AI5" s="103"/>
      <c r="AJ5" s="103"/>
      <c r="AK5" s="103"/>
    </row>
    <row r="6" spans="1:37" s="44" customFormat="1" ht="17.25">
      <c r="A6" s="103"/>
      <c r="B6" s="103"/>
      <c r="C6" s="103"/>
      <c r="D6" s="103"/>
      <c r="E6" s="103"/>
      <c r="F6" s="103"/>
      <c r="G6" s="103"/>
      <c r="H6" s="103"/>
      <c r="I6" s="103"/>
      <c r="J6" s="103"/>
      <c r="K6" s="103"/>
      <c r="L6" s="103"/>
      <c r="M6" s="103"/>
      <c r="N6" s="103"/>
      <c r="O6" s="103"/>
      <c r="P6" s="103"/>
      <c r="Q6" s="429"/>
      <c r="R6" s="429"/>
      <c r="S6" s="429"/>
      <c r="T6" s="429"/>
      <c r="U6" s="429"/>
      <c r="V6" s="429"/>
      <c r="W6" s="429"/>
      <c r="X6" s="429"/>
      <c r="Y6" s="429"/>
      <c r="Z6" s="429"/>
      <c r="AA6" s="429"/>
      <c r="AB6" s="429"/>
      <c r="AC6" s="429"/>
      <c r="AD6" s="429"/>
      <c r="AE6" s="103"/>
      <c r="AF6" s="103"/>
      <c r="AG6" s="103"/>
      <c r="AH6" s="103"/>
      <c r="AI6" s="103"/>
      <c r="AJ6" s="103"/>
      <c r="AK6" s="103"/>
    </row>
    <row r="7" spans="1:37" s="44" customFormat="1" ht="17.25">
      <c r="A7" s="103"/>
      <c r="B7" s="103"/>
      <c r="C7" s="103"/>
      <c r="D7" s="103"/>
      <c r="E7" s="103"/>
      <c r="F7" s="202" t="s">
        <v>53</v>
      </c>
      <c r="G7" s="202" t="s">
        <v>55</v>
      </c>
      <c r="H7" s="202" t="s">
        <v>120</v>
      </c>
      <c r="I7" s="202" t="s">
        <v>142</v>
      </c>
      <c r="J7" s="202" t="s">
        <v>144</v>
      </c>
      <c r="K7" s="202" t="s">
        <v>133</v>
      </c>
      <c r="L7" s="202" t="s">
        <v>134</v>
      </c>
      <c r="M7" s="202" t="s">
        <v>135</v>
      </c>
      <c r="N7" s="202" t="s">
        <v>136</v>
      </c>
      <c r="O7" s="202" t="s">
        <v>137</v>
      </c>
      <c r="P7" s="202" t="s">
        <v>212</v>
      </c>
      <c r="Q7" s="202" t="s">
        <v>316</v>
      </c>
      <c r="R7" s="202" t="s">
        <v>317</v>
      </c>
      <c r="S7" s="202" t="s">
        <v>318</v>
      </c>
      <c r="T7" s="202" t="s">
        <v>319</v>
      </c>
      <c r="U7" s="202" t="s">
        <v>320</v>
      </c>
      <c r="V7" s="202" t="s">
        <v>321</v>
      </c>
      <c r="W7" s="202" t="s">
        <v>322</v>
      </c>
      <c r="X7" s="202" t="s">
        <v>323</v>
      </c>
      <c r="Y7" s="202" t="s">
        <v>324</v>
      </c>
      <c r="Z7" s="202" t="s">
        <v>325</v>
      </c>
      <c r="AA7" s="202" t="s">
        <v>326</v>
      </c>
      <c r="AB7" s="202" t="s">
        <v>327</v>
      </c>
      <c r="AC7" s="202" t="s">
        <v>328</v>
      </c>
      <c r="AD7" s="202" t="s">
        <v>329</v>
      </c>
      <c r="AE7" s="103"/>
      <c r="AF7" s="103"/>
      <c r="AG7" s="103"/>
      <c r="AH7" s="103"/>
      <c r="AI7" s="103"/>
      <c r="AJ7" s="103"/>
      <c r="AK7" s="103"/>
    </row>
    <row r="8" spans="2:37" s="44" customFormat="1" ht="42.75" customHeight="1">
      <c r="B8" s="491" t="s">
        <v>72</v>
      </c>
      <c r="C8" s="469"/>
      <c r="D8" s="495"/>
      <c r="E8" s="103"/>
      <c r="F8" s="244">
        <f>'1 Volume Projections'!B15</f>
        <v>0</v>
      </c>
      <c r="G8" s="244">
        <f>'1 Volume Projections'!B16</f>
        <v>0</v>
      </c>
      <c r="H8" s="244">
        <f>'1 Volume Projections'!B17</f>
        <v>0</v>
      </c>
      <c r="I8" s="244">
        <f>'1 Volume Projections'!B18</f>
        <v>0</v>
      </c>
      <c r="J8" s="244">
        <f>'1 Volume Projections'!B19</f>
        <v>0</v>
      </c>
      <c r="K8" s="244">
        <f>'1 Volume Projections'!B20</f>
        <v>0</v>
      </c>
      <c r="L8" s="244">
        <f>'1 Volume Projections'!B21</f>
        <v>0</v>
      </c>
      <c r="M8" s="244">
        <f>'1 Volume Projections'!B22</f>
        <v>0</v>
      </c>
      <c r="N8" s="244">
        <f>'1 Volume Projections'!B23</f>
        <v>0</v>
      </c>
      <c r="O8" s="244">
        <f>'1 Volume Projections'!B24</f>
        <v>0</v>
      </c>
      <c r="P8" s="244">
        <f>'1 Volume Projections'!B25</f>
        <v>0</v>
      </c>
      <c r="Q8" s="244">
        <f>'1 Volume Projections'!B26</f>
        <v>0</v>
      </c>
      <c r="R8" s="244">
        <f>'1 Volume Projections'!B27</f>
        <v>0</v>
      </c>
      <c r="S8" s="244">
        <f>'1 Volume Projections'!B28</f>
        <v>0</v>
      </c>
      <c r="T8" s="244">
        <f>'1 Volume Projections'!B29</f>
        <v>0</v>
      </c>
      <c r="U8" s="244">
        <f>'1 Volume Projections'!B30</f>
        <v>0</v>
      </c>
      <c r="V8" s="244">
        <f>'1 Volume Projections'!B31</f>
        <v>0</v>
      </c>
      <c r="W8" s="244">
        <f>'1 Volume Projections'!B32</f>
        <v>0</v>
      </c>
      <c r="X8" s="244">
        <f>'1 Volume Projections'!B33</f>
        <v>0</v>
      </c>
      <c r="Y8" s="244">
        <f>'1 Volume Projections'!B34</f>
        <v>0</v>
      </c>
      <c r="Z8" s="244">
        <f>'1 Volume Projections'!B35</f>
        <v>0</v>
      </c>
      <c r="AA8" s="244">
        <f>'1 Volume Projections'!B36</f>
        <v>0</v>
      </c>
      <c r="AB8" s="244">
        <f>'1 Volume Projections'!B37</f>
        <v>0</v>
      </c>
      <c r="AC8" s="244">
        <f>'1 Volume Projections'!B38</f>
        <v>0</v>
      </c>
      <c r="AD8" s="244">
        <f>'1 Volume Projections'!B39</f>
        <v>0</v>
      </c>
      <c r="AE8" s="244" t="s">
        <v>57</v>
      </c>
      <c r="AF8" s="103"/>
      <c r="AG8" s="103"/>
      <c r="AH8" s="103"/>
      <c r="AI8" s="103"/>
      <c r="AJ8" s="103"/>
      <c r="AK8" s="103"/>
    </row>
    <row r="9" spans="1:34" ht="13.5">
      <c r="A9" s="203" t="s">
        <v>110</v>
      </c>
      <c r="B9" s="208"/>
      <c r="C9" s="143"/>
      <c r="D9" s="227"/>
      <c r="E9" s="204"/>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204"/>
      <c r="AG9" s="207"/>
      <c r="AH9" s="41"/>
    </row>
    <row r="10" spans="1:34" s="60" customFormat="1" ht="12.75">
      <c r="A10" s="245" t="s">
        <v>240</v>
      </c>
      <c r="B10" s="183">
        <f>SUM('7 Proposed Rate(s)'!C$15)</f>
        <v>208</v>
      </c>
      <c r="C10" s="182">
        <f>SUM('7 Proposed Rate(s)'!D$15)</f>
        <v>1432</v>
      </c>
      <c r="D10" s="34"/>
      <c r="E10" s="59"/>
      <c r="F10" s="182">
        <f>SUM('7 Proposed Rate(s)'!F$15)</f>
        <v>0</v>
      </c>
      <c r="G10" s="182">
        <f>SUM('7 Proposed Rate(s)'!G$15)</f>
        <v>0</v>
      </c>
      <c r="H10" s="182">
        <f>SUM('7 Proposed Rate(s)'!H$15)</f>
        <v>0</v>
      </c>
      <c r="I10" s="182">
        <f>SUM('7 Proposed Rate(s)'!I$15)</f>
        <v>0</v>
      </c>
      <c r="J10" s="182">
        <f>SUM('7 Proposed Rate(s)'!J$15)</f>
        <v>0</v>
      </c>
      <c r="K10" s="182">
        <f>SUM('7 Proposed Rate(s)'!K$15)</f>
        <v>0</v>
      </c>
      <c r="L10" s="182">
        <f>SUM('7 Proposed Rate(s)'!L$15)</f>
        <v>0</v>
      </c>
      <c r="M10" s="182">
        <f>SUM('7 Proposed Rate(s)'!M$15)</f>
        <v>0</v>
      </c>
      <c r="N10" s="182">
        <f>SUM('7 Proposed Rate(s)'!N$15)</f>
        <v>0</v>
      </c>
      <c r="O10" s="182">
        <f>SUM('7 Proposed Rate(s)'!O$15)</f>
        <v>0</v>
      </c>
      <c r="P10" s="182">
        <f>SUM('7 Proposed Rate(s)'!P$15)</f>
        <v>0</v>
      </c>
      <c r="Q10" s="182">
        <f>SUM('7 Proposed Rate(s)'!Q$15)</f>
        <v>0</v>
      </c>
      <c r="R10" s="182">
        <f>SUM('7 Proposed Rate(s)'!R$15)</f>
        <v>0</v>
      </c>
      <c r="S10" s="182">
        <f>SUM('7 Proposed Rate(s)'!S$15)</f>
        <v>0</v>
      </c>
      <c r="T10" s="182">
        <f>SUM('7 Proposed Rate(s)'!T$15)</f>
        <v>0</v>
      </c>
      <c r="U10" s="182">
        <f>SUM('7 Proposed Rate(s)'!U$15)</f>
        <v>0</v>
      </c>
      <c r="V10" s="182">
        <f>SUM('7 Proposed Rate(s)'!V$15)</f>
        <v>0</v>
      </c>
      <c r="W10" s="182">
        <f>SUM('7 Proposed Rate(s)'!W$15)</f>
        <v>0</v>
      </c>
      <c r="X10" s="182">
        <f>SUM('7 Proposed Rate(s)'!X$15)</f>
        <v>0</v>
      </c>
      <c r="Y10" s="182">
        <f>SUM('7 Proposed Rate(s)'!Y$15)</f>
        <v>0</v>
      </c>
      <c r="Z10" s="182">
        <f>SUM('7 Proposed Rate(s)'!Z$15)</f>
        <v>0</v>
      </c>
      <c r="AA10" s="182">
        <f>SUM('7 Proposed Rate(s)'!AA$15)</f>
        <v>0</v>
      </c>
      <c r="AB10" s="182">
        <f>SUM('7 Proposed Rate(s)'!AB$15)</f>
        <v>0</v>
      </c>
      <c r="AC10" s="182">
        <f>SUM('7 Proposed Rate(s)'!AC$15)</f>
        <v>0</v>
      </c>
      <c r="AD10" s="182">
        <f>SUM('7 Proposed Rate(s)'!AD$15)</f>
        <v>0</v>
      </c>
      <c r="AE10" s="74">
        <f>SUM(F10:AD10)</f>
        <v>0</v>
      </c>
      <c r="AF10" s="59"/>
      <c r="AG10" s="209"/>
      <c r="AH10" s="210"/>
    </row>
    <row r="11" spans="1:34" s="60" customFormat="1" ht="12.75">
      <c r="A11" s="245" t="s">
        <v>233</v>
      </c>
      <c r="B11" s="183"/>
      <c r="C11" s="182"/>
      <c r="D11" s="34"/>
      <c r="E11" s="59"/>
      <c r="F11" s="182">
        <f>SUM('7 Proposed Rate(s)'!F$20)</f>
        <v>0</v>
      </c>
      <c r="G11" s="182">
        <f>SUM('7 Proposed Rate(s)'!G$20)</f>
        <v>0</v>
      </c>
      <c r="H11" s="182">
        <f>SUM('7 Proposed Rate(s)'!H$20)</f>
        <v>0</v>
      </c>
      <c r="I11" s="182">
        <f>SUM('7 Proposed Rate(s)'!I$20)</f>
        <v>0</v>
      </c>
      <c r="J11" s="182">
        <f>SUM('7 Proposed Rate(s)'!J$20)</f>
        <v>0</v>
      </c>
      <c r="K11" s="182">
        <f>SUM('7 Proposed Rate(s)'!K$20)</f>
        <v>0</v>
      </c>
      <c r="L11" s="182">
        <f>SUM('7 Proposed Rate(s)'!L$20)</f>
        <v>0</v>
      </c>
      <c r="M11" s="182">
        <f>SUM('7 Proposed Rate(s)'!M$20)</f>
        <v>0</v>
      </c>
      <c r="N11" s="182">
        <f>SUM('7 Proposed Rate(s)'!N$20)</f>
        <v>0</v>
      </c>
      <c r="O11" s="182">
        <f>SUM('7 Proposed Rate(s)'!O$20)</f>
        <v>0</v>
      </c>
      <c r="P11" s="182">
        <f>SUM('7 Proposed Rate(s)'!P$20)</f>
        <v>0</v>
      </c>
      <c r="Q11" s="182">
        <f>SUM('7 Proposed Rate(s)'!Q$20)</f>
        <v>0</v>
      </c>
      <c r="R11" s="182">
        <f>SUM('7 Proposed Rate(s)'!R$20)</f>
        <v>0</v>
      </c>
      <c r="S11" s="182">
        <f>SUM('7 Proposed Rate(s)'!S$20)</f>
        <v>0</v>
      </c>
      <c r="T11" s="182">
        <f>SUM('7 Proposed Rate(s)'!T$20)</f>
        <v>0</v>
      </c>
      <c r="U11" s="182">
        <f>SUM('7 Proposed Rate(s)'!U$20)</f>
        <v>0</v>
      </c>
      <c r="V11" s="182">
        <f>SUM('7 Proposed Rate(s)'!V$20)</f>
        <v>0</v>
      </c>
      <c r="W11" s="182">
        <f>SUM('7 Proposed Rate(s)'!W$20)</f>
        <v>0</v>
      </c>
      <c r="X11" s="182">
        <f>SUM('7 Proposed Rate(s)'!X$20)</f>
        <v>0</v>
      </c>
      <c r="Y11" s="182">
        <f>SUM('7 Proposed Rate(s)'!Y$20)</f>
        <v>0</v>
      </c>
      <c r="Z11" s="182">
        <f>SUM('7 Proposed Rate(s)'!Z$20)</f>
        <v>0</v>
      </c>
      <c r="AA11" s="182">
        <f>SUM('7 Proposed Rate(s)'!AA$20)</f>
        <v>0</v>
      </c>
      <c r="AB11" s="182">
        <f>SUM('7 Proposed Rate(s)'!AB$20)</f>
        <v>0</v>
      </c>
      <c r="AC11" s="182">
        <f>SUM('7 Proposed Rate(s)'!AC$20)</f>
        <v>0</v>
      </c>
      <c r="AD11" s="182">
        <f>SUM('7 Proposed Rate(s)'!AD$20)</f>
        <v>0</v>
      </c>
      <c r="AE11" s="74">
        <f>SUM(F11:AD11)</f>
        <v>0</v>
      </c>
      <c r="AF11" s="59"/>
      <c r="AG11" s="209"/>
      <c r="AH11" s="210"/>
    </row>
    <row r="12" spans="1:34" s="60" customFormat="1" ht="12.75">
      <c r="A12" s="245" t="s">
        <v>234</v>
      </c>
      <c r="B12" s="183">
        <f>SUM('7 Proposed Rate(s)'!C$27)</f>
        <v>338</v>
      </c>
      <c r="C12" s="182">
        <f>SUM('7 Proposed Rate(s)'!D$27)</f>
        <v>2327</v>
      </c>
      <c r="D12" s="34"/>
      <c r="E12" s="59"/>
      <c r="F12" s="182">
        <f>SUM('7 Proposed Rate(s)'!F$27)</f>
        <v>0</v>
      </c>
      <c r="G12" s="182">
        <f>SUM('7 Proposed Rate(s)'!G$27)</f>
        <v>0</v>
      </c>
      <c r="H12" s="182">
        <f>SUM('7 Proposed Rate(s)'!H$27)</f>
        <v>0</v>
      </c>
      <c r="I12" s="182">
        <f>SUM('7 Proposed Rate(s)'!I$27)</f>
        <v>0</v>
      </c>
      <c r="J12" s="182">
        <f>SUM('7 Proposed Rate(s)'!J$27)</f>
        <v>0</v>
      </c>
      <c r="K12" s="182">
        <f>SUM('7 Proposed Rate(s)'!K$27)</f>
        <v>0</v>
      </c>
      <c r="L12" s="182">
        <f>SUM('7 Proposed Rate(s)'!L$27)</f>
        <v>0</v>
      </c>
      <c r="M12" s="182">
        <f>SUM('7 Proposed Rate(s)'!M$27)</f>
        <v>0</v>
      </c>
      <c r="N12" s="182">
        <f>SUM('7 Proposed Rate(s)'!N$27)</f>
        <v>0</v>
      </c>
      <c r="O12" s="182">
        <f>SUM('7 Proposed Rate(s)'!O$27)</f>
        <v>0</v>
      </c>
      <c r="P12" s="182">
        <f>SUM('7 Proposed Rate(s)'!P$27)</f>
        <v>0</v>
      </c>
      <c r="Q12" s="182">
        <f>SUM('7 Proposed Rate(s)'!Q$27)</f>
        <v>0</v>
      </c>
      <c r="R12" s="182">
        <f>SUM('7 Proposed Rate(s)'!R$27)</f>
        <v>0</v>
      </c>
      <c r="S12" s="182">
        <f>SUM('7 Proposed Rate(s)'!S$27)</f>
        <v>0</v>
      </c>
      <c r="T12" s="182">
        <f>SUM('7 Proposed Rate(s)'!T$27)</f>
        <v>0</v>
      </c>
      <c r="U12" s="182">
        <f>SUM('7 Proposed Rate(s)'!U$27)</f>
        <v>0</v>
      </c>
      <c r="V12" s="182">
        <f>SUM('7 Proposed Rate(s)'!V$27)</f>
        <v>0</v>
      </c>
      <c r="W12" s="182">
        <f>SUM('7 Proposed Rate(s)'!W$27)</f>
        <v>0</v>
      </c>
      <c r="X12" s="182">
        <f>SUM('7 Proposed Rate(s)'!X$27)</f>
        <v>0</v>
      </c>
      <c r="Y12" s="182">
        <f>SUM('7 Proposed Rate(s)'!Y$27)</f>
        <v>0</v>
      </c>
      <c r="Z12" s="182">
        <f>SUM('7 Proposed Rate(s)'!Z$27)</f>
        <v>0</v>
      </c>
      <c r="AA12" s="182">
        <f>SUM('7 Proposed Rate(s)'!AA$27)</f>
        <v>0</v>
      </c>
      <c r="AB12" s="182">
        <f>SUM('7 Proposed Rate(s)'!AB$27)</f>
        <v>0</v>
      </c>
      <c r="AC12" s="182">
        <f>SUM('7 Proposed Rate(s)'!AC$27)</f>
        <v>0</v>
      </c>
      <c r="AD12" s="182">
        <f>SUM('7 Proposed Rate(s)'!AD$27)</f>
        <v>0</v>
      </c>
      <c r="AE12" s="74">
        <f>SUM(F12:AD12)</f>
        <v>0</v>
      </c>
      <c r="AF12" s="59"/>
      <c r="AG12" s="209"/>
      <c r="AH12" s="210"/>
    </row>
    <row r="13" spans="1:34" s="60" customFormat="1" ht="12.75">
      <c r="A13" s="245" t="s">
        <v>235</v>
      </c>
      <c r="B13" s="183">
        <f>SUM('7 Proposed Rate(s)'!C$34)</f>
        <v>100</v>
      </c>
      <c r="C13" s="182">
        <f>SUM('7 Proposed Rate(s)'!D$34)</f>
        <v>0</v>
      </c>
      <c r="D13" s="34"/>
      <c r="E13" s="59"/>
      <c r="F13" s="182">
        <f>SUM('7 Proposed Rate(s)'!F$34)</f>
        <v>0</v>
      </c>
      <c r="G13" s="182">
        <f>SUM('7 Proposed Rate(s)'!G$34)</f>
        <v>0</v>
      </c>
      <c r="H13" s="182">
        <f>SUM('7 Proposed Rate(s)'!H$34)</f>
        <v>0</v>
      </c>
      <c r="I13" s="182">
        <f>SUM('7 Proposed Rate(s)'!I$34)</f>
        <v>0</v>
      </c>
      <c r="J13" s="182">
        <f>SUM('7 Proposed Rate(s)'!J$34)</f>
        <v>0</v>
      </c>
      <c r="K13" s="182">
        <f>SUM('7 Proposed Rate(s)'!K$34)</f>
        <v>0</v>
      </c>
      <c r="L13" s="182">
        <f>SUM('7 Proposed Rate(s)'!L$34)</f>
        <v>0</v>
      </c>
      <c r="M13" s="182">
        <f>SUM('7 Proposed Rate(s)'!M$34)</f>
        <v>0</v>
      </c>
      <c r="N13" s="182">
        <f>SUM('7 Proposed Rate(s)'!N$34)</f>
        <v>0</v>
      </c>
      <c r="O13" s="182">
        <f>SUM('7 Proposed Rate(s)'!O$34)</f>
        <v>0</v>
      </c>
      <c r="P13" s="182">
        <f>SUM('7 Proposed Rate(s)'!P$34)</f>
        <v>0</v>
      </c>
      <c r="Q13" s="182">
        <f>SUM('7 Proposed Rate(s)'!Q$34)</f>
        <v>0</v>
      </c>
      <c r="R13" s="182">
        <f>SUM('7 Proposed Rate(s)'!R$34)</f>
        <v>0</v>
      </c>
      <c r="S13" s="182">
        <f>SUM('7 Proposed Rate(s)'!S$34)</f>
        <v>0</v>
      </c>
      <c r="T13" s="182">
        <f>SUM('7 Proposed Rate(s)'!T$34)</f>
        <v>0</v>
      </c>
      <c r="U13" s="182">
        <f>SUM('7 Proposed Rate(s)'!U$34)</f>
        <v>0</v>
      </c>
      <c r="V13" s="182">
        <f>SUM('7 Proposed Rate(s)'!V$34)</f>
        <v>0</v>
      </c>
      <c r="W13" s="182">
        <f>SUM('7 Proposed Rate(s)'!W$34)</f>
        <v>0</v>
      </c>
      <c r="X13" s="182">
        <f>SUM('7 Proposed Rate(s)'!X$34)</f>
        <v>0</v>
      </c>
      <c r="Y13" s="182">
        <f>SUM('7 Proposed Rate(s)'!Y$34)</f>
        <v>0</v>
      </c>
      <c r="Z13" s="182">
        <f>SUM('7 Proposed Rate(s)'!Z$34)</f>
        <v>0</v>
      </c>
      <c r="AA13" s="182">
        <f>SUM('7 Proposed Rate(s)'!AA$34)</f>
        <v>0</v>
      </c>
      <c r="AB13" s="182">
        <f>SUM('7 Proposed Rate(s)'!AB$34)</f>
        <v>0</v>
      </c>
      <c r="AC13" s="182">
        <f>SUM('7 Proposed Rate(s)'!AC$34)</f>
        <v>0</v>
      </c>
      <c r="AD13" s="182">
        <f>SUM('7 Proposed Rate(s)'!AD$34)</f>
        <v>0</v>
      </c>
      <c r="AE13" s="74">
        <f>SUM(F13:AD13)</f>
        <v>0</v>
      </c>
      <c r="AF13" s="59"/>
      <c r="AG13" s="209"/>
      <c r="AH13" s="210"/>
    </row>
    <row r="14" spans="1:34" ht="12.75">
      <c r="A14" s="41"/>
      <c r="B14" s="73"/>
      <c r="C14" s="74"/>
      <c r="D14" s="229"/>
      <c r="E14" s="145"/>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74"/>
      <c r="AF14" s="145"/>
      <c r="AG14" s="209"/>
      <c r="AH14" s="41"/>
    </row>
    <row r="15" spans="1:34" ht="13.5">
      <c r="A15" s="219" t="s">
        <v>181</v>
      </c>
      <c r="B15" s="183"/>
      <c r="C15" s="182"/>
      <c r="D15" s="34"/>
      <c r="E15" s="59"/>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74"/>
      <c r="AF15" s="145"/>
      <c r="AG15" s="209"/>
      <c r="AH15" s="41"/>
    </row>
    <row r="16" spans="1:34" ht="12.75">
      <c r="A16" s="245" t="s">
        <v>236</v>
      </c>
      <c r="B16" s="183">
        <f>SUM('1 Volume Projections'!E13:F13)</f>
        <v>300</v>
      </c>
      <c r="C16" s="182">
        <f>SUM('1 Volume Projections'!E14:F14)</f>
        <v>15</v>
      </c>
      <c r="D16" s="229"/>
      <c r="E16" s="145"/>
      <c r="F16" s="182">
        <f>SUM('1 Volume Projections'!E15)</f>
        <v>0</v>
      </c>
      <c r="G16" s="182">
        <f>SUM('1 Volume Projections'!E16)</f>
        <v>0</v>
      </c>
      <c r="H16" s="182">
        <f>SUM('1 Volume Projections'!E17)</f>
        <v>0</v>
      </c>
      <c r="I16" s="182">
        <f>SUM('1 Volume Projections'!E18)</f>
        <v>0</v>
      </c>
      <c r="J16" s="182">
        <f>SUM('1 Volume Projections'!E19)</f>
        <v>0</v>
      </c>
      <c r="K16" s="182">
        <f>SUM('1 Volume Projections'!E20)</f>
        <v>0</v>
      </c>
      <c r="L16" s="182">
        <f>SUM('1 Volume Projections'!E21)</f>
        <v>0</v>
      </c>
      <c r="M16" s="182">
        <f>SUM('1 Volume Projections'!E22)</f>
        <v>0</v>
      </c>
      <c r="N16" s="182">
        <f>SUM('1 Volume Projections'!E23)</f>
        <v>0</v>
      </c>
      <c r="O16" s="182">
        <f>SUM('1 Volume Projections'!E24)</f>
        <v>0</v>
      </c>
      <c r="P16" s="182">
        <f>SUM('1 Volume Projections'!E25)</f>
        <v>0</v>
      </c>
      <c r="Q16" s="182">
        <f>SUM('1 Volume Projections'!E26)</f>
        <v>0</v>
      </c>
      <c r="R16" s="182">
        <f>SUM('1 Volume Projections'!E27)</f>
        <v>0</v>
      </c>
      <c r="S16" s="182">
        <f>SUM('1 Volume Projections'!E28)</f>
        <v>0</v>
      </c>
      <c r="T16" s="182">
        <f>SUM('1 Volume Projections'!E29)</f>
        <v>0</v>
      </c>
      <c r="U16" s="182">
        <f>SUM('1 Volume Projections'!E30)</f>
        <v>0</v>
      </c>
      <c r="V16" s="182">
        <f>SUM('1 Volume Projections'!E31)</f>
        <v>0</v>
      </c>
      <c r="W16" s="182">
        <f>SUM('1 Volume Projections'!E32)</f>
        <v>0</v>
      </c>
      <c r="X16" s="182">
        <f>SUM('1 Volume Projections'!E33)</f>
        <v>0</v>
      </c>
      <c r="Y16" s="182">
        <f>SUM('1 Volume Projections'!E34)</f>
        <v>0</v>
      </c>
      <c r="Z16" s="182">
        <f>SUM('1 Volume Projections'!E35)</f>
        <v>0</v>
      </c>
      <c r="AA16" s="182">
        <f>SUM('1 Volume Projections'!E36)</f>
        <v>0</v>
      </c>
      <c r="AB16" s="182">
        <f>SUM('1 Volume Projections'!E37)</f>
        <v>0</v>
      </c>
      <c r="AC16" s="182">
        <f>SUM('1 Volume Projections'!E38)</f>
        <v>0</v>
      </c>
      <c r="AD16" s="182">
        <f>SUM('1 Volume Projections'!E39)</f>
        <v>0</v>
      </c>
      <c r="AE16" s="74">
        <f>SUM(F16:AD16)</f>
        <v>0</v>
      </c>
      <c r="AF16" s="145"/>
      <c r="AG16" s="209"/>
      <c r="AH16" s="41"/>
    </row>
    <row r="17" spans="1:34" ht="12.75">
      <c r="A17" s="245" t="s">
        <v>237</v>
      </c>
      <c r="B17" s="183"/>
      <c r="C17" s="182"/>
      <c r="D17" s="229"/>
      <c r="E17" s="145"/>
      <c r="F17" s="182">
        <f>SUM('1 Volume Projections'!$F15)</f>
        <v>0</v>
      </c>
      <c r="G17" s="182">
        <f>SUM('1 Volume Projections'!$F16)</f>
        <v>0</v>
      </c>
      <c r="H17" s="182">
        <f>SUM('1 Volume Projections'!$F17)</f>
        <v>0</v>
      </c>
      <c r="I17" s="182">
        <f>SUM('1 Volume Projections'!$F18)</f>
        <v>0</v>
      </c>
      <c r="J17" s="182">
        <f>SUM('1 Volume Projections'!$F19)</f>
        <v>0</v>
      </c>
      <c r="K17" s="182">
        <f>SUM('1 Volume Projections'!$F20)</f>
        <v>0</v>
      </c>
      <c r="L17" s="182">
        <f>SUM('1 Volume Projections'!$F21)</f>
        <v>0</v>
      </c>
      <c r="M17" s="182">
        <f>SUM('1 Volume Projections'!$F22)</f>
        <v>0</v>
      </c>
      <c r="N17" s="182">
        <f>SUM('1 Volume Projections'!$F23)</f>
        <v>0</v>
      </c>
      <c r="O17" s="182">
        <f>SUM('1 Volume Projections'!$F24)</f>
        <v>0</v>
      </c>
      <c r="P17" s="182">
        <f>SUM('1 Volume Projections'!$F25)</f>
        <v>0</v>
      </c>
      <c r="Q17" s="182">
        <f>SUM('1 Volume Projections'!$F26)</f>
        <v>0</v>
      </c>
      <c r="R17" s="182">
        <f>SUM('1 Volume Projections'!$F27)</f>
        <v>0</v>
      </c>
      <c r="S17" s="182">
        <f>SUM('1 Volume Projections'!$F28)</f>
        <v>0</v>
      </c>
      <c r="T17" s="182">
        <f>SUM('1 Volume Projections'!$F29)</f>
        <v>0</v>
      </c>
      <c r="U17" s="182">
        <f>SUM('1 Volume Projections'!$F30)</f>
        <v>0</v>
      </c>
      <c r="V17" s="182">
        <f>SUM('1 Volume Projections'!$F31)</f>
        <v>0</v>
      </c>
      <c r="W17" s="182">
        <f>SUM('1 Volume Projections'!$F32)</f>
        <v>0</v>
      </c>
      <c r="X17" s="182">
        <f>SUM('1 Volume Projections'!$F33)</f>
        <v>0</v>
      </c>
      <c r="Y17" s="182">
        <f>SUM('1 Volume Projections'!$F34)</f>
        <v>0</v>
      </c>
      <c r="Z17" s="182">
        <f>SUM('1 Volume Projections'!$F35)</f>
        <v>0</v>
      </c>
      <c r="AA17" s="182">
        <f>SUM('1 Volume Projections'!$F36)</f>
        <v>0</v>
      </c>
      <c r="AB17" s="182">
        <f>SUM('1 Volume Projections'!$F37)</f>
        <v>0</v>
      </c>
      <c r="AC17" s="182">
        <f>SUM('1 Volume Projections'!$F38)</f>
        <v>0</v>
      </c>
      <c r="AD17" s="182">
        <f>SUM('1 Volume Projections'!$F39)</f>
        <v>0</v>
      </c>
      <c r="AE17" s="74">
        <f>SUM(F17:AD17)</f>
        <v>0</v>
      </c>
      <c r="AF17" s="145"/>
      <c r="AG17" s="209"/>
      <c r="AH17" s="41"/>
    </row>
    <row r="18" spans="1:34" ht="12.75">
      <c r="A18" s="245" t="s">
        <v>238</v>
      </c>
      <c r="B18" s="183">
        <f>SUM('1 Volume Projections'!G13:G13)</f>
        <v>0</v>
      </c>
      <c r="C18" s="182">
        <f>SUM('1 Volume Projections'!G14:G14)</f>
        <v>15</v>
      </c>
      <c r="D18" s="34"/>
      <c r="E18" s="59"/>
      <c r="F18" s="182">
        <f>SUM('1 Volume Projections'!G15)</f>
        <v>0</v>
      </c>
      <c r="G18" s="182">
        <f>SUM('1 Volume Projections'!G16)</f>
        <v>0</v>
      </c>
      <c r="H18" s="182">
        <f>SUM('1 Volume Projections'!G17)</f>
        <v>0</v>
      </c>
      <c r="I18" s="182">
        <f>SUM('1 Volume Projections'!G18)</f>
        <v>0</v>
      </c>
      <c r="J18" s="182">
        <f>SUM('1 Volume Projections'!G19)</f>
        <v>0</v>
      </c>
      <c r="K18" s="182">
        <f>SUM('1 Volume Projections'!G20)</f>
        <v>0</v>
      </c>
      <c r="L18" s="182">
        <f>SUM('1 Volume Projections'!G21)</f>
        <v>0</v>
      </c>
      <c r="M18" s="182">
        <f>SUM('1 Volume Projections'!G22)</f>
        <v>0</v>
      </c>
      <c r="N18" s="182">
        <f>SUM('1 Volume Projections'!G23)</f>
        <v>0</v>
      </c>
      <c r="O18" s="182">
        <f>SUM('1 Volume Projections'!G24)</f>
        <v>0</v>
      </c>
      <c r="P18" s="182">
        <f>SUM('1 Volume Projections'!G25)</f>
        <v>0</v>
      </c>
      <c r="Q18" s="182">
        <f>SUM('1 Volume Projections'!G26)</f>
        <v>0</v>
      </c>
      <c r="R18" s="182">
        <f>SUM('1 Volume Projections'!G27)</f>
        <v>0</v>
      </c>
      <c r="S18" s="182">
        <f>SUM('1 Volume Projections'!G28)</f>
        <v>0</v>
      </c>
      <c r="T18" s="182">
        <f>SUM('1 Volume Projections'!G29)</f>
        <v>0</v>
      </c>
      <c r="U18" s="182">
        <f>SUM('1 Volume Projections'!G30)</f>
        <v>0</v>
      </c>
      <c r="V18" s="182">
        <f>SUM('1 Volume Projections'!G31)</f>
        <v>0</v>
      </c>
      <c r="W18" s="182">
        <f>SUM('1 Volume Projections'!G32)</f>
        <v>0</v>
      </c>
      <c r="X18" s="182">
        <f>SUM('1 Volume Projections'!G33)</f>
        <v>0</v>
      </c>
      <c r="Y18" s="182">
        <f>SUM('1 Volume Projections'!G34)</f>
        <v>0</v>
      </c>
      <c r="Z18" s="182">
        <f>SUM('1 Volume Projections'!G35)</f>
        <v>0</v>
      </c>
      <c r="AA18" s="182">
        <f>SUM('1 Volume Projections'!G36)</f>
        <v>0</v>
      </c>
      <c r="AB18" s="182">
        <f>SUM('1 Volume Projections'!G37)</f>
        <v>0</v>
      </c>
      <c r="AC18" s="182">
        <f>SUM('1 Volume Projections'!G38)</f>
        <v>0</v>
      </c>
      <c r="AD18" s="182">
        <f>SUM('1 Volume Projections'!G39)</f>
        <v>0</v>
      </c>
      <c r="AE18" s="74">
        <f>SUM(F18:AD18)</f>
        <v>0</v>
      </c>
      <c r="AF18" s="145"/>
      <c r="AG18" s="209"/>
      <c r="AH18" s="41"/>
    </row>
    <row r="19" spans="1:34" ht="12.75">
      <c r="A19" s="245" t="s">
        <v>239</v>
      </c>
      <c r="B19" s="183">
        <f>SUM('1 Volume Projections'!H13)</f>
        <v>5</v>
      </c>
      <c r="C19" s="182">
        <f>SUM('1 Volume Projections'!H14)</f>
        <v>0</v>
      </c>
      <c r="D19" s="229"/>
      <c r="E19" s="145"/>
      <c r="F19" s="182">
        <f>SUM('1 Volume Projections'!H15)</f>
        <v>0</v>
      </c>
      <c r="G19" s="182">
        <f>SUM('1 Volume Projections'!H16)</f>
        <v>0</v>
      </c>
      <c r="H19" s="182">
        <f>SUM('1 Volume Projections'!H17)</f>
        <v>0</v>
      </c>
      <c r="I19" s="182">
        <f>SUM('1 Volume Projections'!H18)</f>
        <v>0</v>
      </c>
      <c r="J19" s="182">
        <f>SUM('1 Volume Projections'!H19)</f>
        <v>0</v>
      </c>
      <c r="K19" s="182">
        <f>SUM('1 Volume Projections'!H20)</f>
        <v>0</v>
      </c>
      <c r="L19" s="182">
        <f>SUM('1 Volume Projections'!H21)</f>
        <v>0</v>
      </c>
      <c r="M19" s="182">
        <f>SUM('1 Volume Projections'!H22)</f>
        <v>0</v>
      </c>
      <c r="N19" s="182">
        <f>SUM('1 Volume Projections'!H23)</f>
        <v>0</v>
      </c>
      <c r="O19" s="182">
        <f>SUM('1 Volume Projections'!H24)</f>
        <v>0</v>
      </c>
      <c r="P19" s="182">
        <f>SUM('1 Volume Projections'!H25)</f>
        <v>0</v>
      </c>
      <c r="Q19" s="182">
        <f>SUM('1 Volume Projections'!H26)</f>
        <v>0</v>
      </c>
      <c r="R19" s="182">
        <f>SUM('1 Volume Projections'!H27)</f>
        <v>0</v>
      </c>
      <c r="S19" s="182">
        <f>SUM('1 Volume Projections'!H28)</f>
        <v>0</v>
      </c>
      <c r="T19" s="182">
        <f>SUM('1 Volume Projections'!H29)</f>
        <v>0</v>
      </c>
      <c r="U19" s="182">
        <f>SUM('1 Volume Projections'!H30)</f>
        <v>0</v>
      </c>
      <c r="V19" s="182">
        <f>SUM('1 Volume Projections'!H31)</f>
        <v>0</v>
      </c>
      <c r="W19" s="182">
        <f>SUM('1 Volume Projections'!H32)</f>
        <v>0</v>
      </c>
      <c r="X19" s="182">
        <f>SUM('1 Volume Projections'!H33)</f>
        <v>0</v>
      </c>
      <c r="Y19" s="182">
        <f>SUM('1 Volume Projections'!H34)</f>
        <v>0</v>
      </c>
      <c r="Z19" s="182">
        <f>SUM('1 Volume Projections'!H35)</f>
        <v>0</v>
      </c>
      <c r="AA19" s="182">
        <f>SUM('1 Volume Projections'!H36)</f>
        <v>0</v>
      </c>
      <c r="AB19" s="182">
        <f>SUM('1 Volume Projections'!H37)</f>
        <v>0</v>
      </c>
      <c r="AC19" s="182">
        <f>SUM('1 Volume Projections'!H38)</f>
        <v>0</v>
      </c>
      <c r="AD19" s="182">
        <f>SUM('1 Volume Projections'!H39)</f>
        <v>0</v>
      </c>
      <c r="AE19" s="74">
        <f>SUM(F19:AD19)</f>
        <v>0</v>
      </c>
      <c r="AF19" s="145"/>
      <c r="AG19" s="209"/>
      <c r="AH19" s="41"/>
    </row>
    <row r="20" spans="1:34" ht="12.75">
      <c r="A20" s="41"/>
      <c r="B20" s="183"/>
      <c r="C20" s="182"/>
      <c r="D20" s="229"/>
      <c r="E20" s="145"/>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74"/>
      <c r="AF20" s="145"/>
      <c r="AG20" s="209"/>
      <c r="AH20" s="41"/>
    </row>
    <row r="21" spans="1:34" s="1" customFormat="1" ht="12.75">
      <c r="A21" s="2" t="s">
        <v>180</v>
      </c>
      <c r="B21" s="246">
        <f>SUM(B14:B20)</f>
        <v>305</v>
      </c>
      <c r="C21" s="247">
        <f>SUM(C14:C20)</f>
        <v>30</v>
      </c>
      <c r="D21" s="195"/>
      <c r="E21" s="248"/>
      <c r="F21" s="249">
        <f aca="true" t="shared" si="0" ref="F21:P21">SUM(F16:F20)</f>
        <v>0</v>
      </c>
      <c r="G21" s="249">
        <f t="shared" si="0"/>
        <v>0</v>
      </c>
      <c r="H21" s="249">
        <f t="shared" si="0"/>
        <v>0</v>
      </c>
      <c r="I21" s="249">
        <f t="shared" si="0"/>
        <v>0</v>
      </c>
      <c r="J21" s="249">
        <f t="shared" si="0"/>
        <v>0</v>
      </c>
      <c r="K21" s="249">
        <f t="shared" si="0"/>
        <v>0</v>
      </c>
      <c r="L21" s="249">
        <f t="shared" si="0"/>
        <v>0</v>
      </c>
      <c r="M21" s="249">
        <f t="shared" si="0"/>
        <v>0</v>
      </c>
      <c r="N21" s="249">
        <f t="shared" si="0"/>
        <v>0</v>
      </c>
      <c r="O21" s="249">
        <f t="shared" si="0"/>
        <v>0</v>
      </c>
      <c r="P21" s="249">
        <f t="shared" si="0"/>
        <v>0</v>
      </c>
      <c r="Q21" s="249">
        <f>SUM(Q16:Q20)</f>
        <v>0</v>
      </c>
      <c r="R21" s="249">
        <f>SUM(R16:R20)</f>
        <v>0</v>
      </c>
      <c r="S21" s="249">
        <f>SUM(S16:S20)</f>
        <v>0</v>
      </c>
      <c r="T21" s="249">
        <f>SUM(T16:T20)</f>
        <v>0</v>
      </c>
      <c r="U21" s="249">
        <f>SUM(U16:U20)</f>
        <v>0</v>
      </c>
      <c r="V21" s="249">
        <f>SUM(V16:V20)</f>
        <v>0</v>
      </c>
      <c r="W21" s="249">
        <f>SUM(W16:W20)</f>
        <v>0</v>
      </c>
      <c r="X21" s="249">
        <f>SUM(X16:X20)</f>
        <v>0</v>
      </c>
      <c r="Y21" s="249">
        <f>SUM(Y16:Y20)</f>
        <v>0</v>
      </c>
      <c r="Z21" s="249">
        <f>SUM(Z16:Z20)</f>
        <v>0</v>
      </c>
      <c r="AA21" s="249">
        <f>SUM(AA16:AA20)</f>
        <v>0</v>
      </c>
      <c r="AB21" s="249">
        <f>SUM(AB16:AB20)</f>
        <v>0</v>
      </c>
      <c r="AC21" s="249">
        <f>SUM(AC16:AC20)</f>
        <v>0</v>
      </c>
      <c r="AD21" s="249">
        <f>SUM(AD16:AD20)</f>
        <v>0</v>
      </c>
      <c r="AE21" s="249">
        <f>SUM(F21:AD21)</f>
        <v>0</v>
      </c>
      <c r="AF21" s="248"/>
      <c r="AG21" s="250"/>
      <c r="AH21" s="2"/>
    </row>
    <row r="22" spans="1:34" ht="12.75">
      <c r="A22" s="41"/>
      <c r="B22" s="213"/>
      <c r="C22" s="182"/>
      <c r="D22" s="34"/>
      <c r="E22" s="214"/>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74"/>
      <c r="AF22" s="145"/>
      <c r="AG22" s="209"/>
      <c r="AH22" s="41"/>
    </row>
    <row r="23" spans="1:34" ht="13.5">
      <c r="A23" s="219" t="s">
        <v>182</v>
      </c>
      <c r="B23" s="213"/>
      <c r="C23" s="182"/>
      <c r="D23" s="34"/>
      <c r="E23" s="214"/>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74"/>
      <c r="AF23" s="145"/>
      <c r="AG23" s="209"/>
      <c r="AH23" s="41"/>
    </row>
    <row r="24" spans="1:34" ht="12.75">
      <c r="A24" s="245" t="s">
        <v>107</v>
      </c>
      <c r="B24" s="183">
        <f>B10*B16</f>
        <v>62400</v>
      </c>
      <c r="C24" s="182">
        <f>C10*C16</f>
        <v>21480</v>
      </c>
      <c r="D24" s="34"/>
      <c r="E24" s="214"/>
      <c r="F24" s="182">
        <f aca="true" t="shared" si="1" ref="F24:P24">F10*F16</f>
        <v>0</v>
      </c>
      <c r="G24" s="182">
        <f t="shared" si="1"/>
        <v>0</v>
      </c>
      <c r="H24" s="182">
        <f t="shared" si="1"/>
        <v>0</v>
      </c>
      <c r="I24" s="182">
        <f t="shared" si="1"/>
        <v>0</v>
      </c>
      <c r="J24" s="182">
        <f t="shared" si="1"/>
        <v>0</v>
      </c>
      <c r="K24" s="182">
        <f t="shared" si="1"/>
        <v>0</v>
      </c>
      <c r="L24" s="182">
        <f t="shared" si="1"/>
        <v>0</v>
      </c>
      <c r="M24" s="182">
        <f t="shared" si="1"/>
        <v>0</v>
      </c>
      <c r="N24" s="182">
        <f t="shared" si="1"/>
        <v>0</v>
      </c>
      <c r="O24" s="182">
        <f t="shared" si="1"/>
        <v>0</v>
      </c>
      <c r="P24" s="182">
        <f t="shared" si="1"/>
        <v>0</v>
      </c>
      <c r="Q24" s="182">
        <f>Q10*Q16</f>
        <v>0</v>
      </c>
      <c r="R24" s="182">
        <f>R10*R16</f>
        <v>0</v>
      </c>
      <c r="S24" s="182">
        <f>S10*S16</f>
        <v>0</v>
      </c>
      <c r="T24" s="182">
        <f>T10*T16</f>
        <v>0</v>
      </c>
      <c r="U24" s="182">
        <f>U10*U16</f>
        <v>0</v>
      </c>
      <c r="V24" s="182">
        <f>V10*V16</f>
        <v>0</v>
      </c>
      <c r="W24" s="182">
        <f>W10*W16</f>
        <v>0</v>
      </c>
      <c r="X24" s="182">
        <f>X10*X16</f>
        <v>0</v>
      </c>
      <c r="Y24" s="182">
        <f>Y10*Y16</f>
        <v>0</v>
      </c>
      <c r="Z24" s="182">
        <f>Z10*Z16</f>
        <v>0</v>
      </c>
      <c r="AA24" s="182">
        <f>AA10*AA16</f>
        <v>0</v>
      </c>
      <c r="AB24" s="182">
        <f>AB10*AB16</f>
        <v>0</v>
      </c>
      <c r="AC24" s="182">
        <f>AC10*AC16</f>
        <v>0</v>
      </c>
      <c r="AD24" s="182">
        <f>AD10*AD16</f>
        <v>0</v>
      </c>
      <c r="AE24" s="74">
        <f>SUM(F24:AD24)</f>
        <v>0</v>
      </c>
      <c r="AF24" s="145"/>
      <c r="AG24" s="209"/>
      <c r="AH24" s="41"/>
    </row>
    <row r="25" spans="1:34" ht="12.75">
      <c r="A25" s="245" t="s">
        <v>233</v>
      </c>
      <c r="B25" s="183"/>
      <c r="C25" s="182"/>
      <c r="D25" s="34"/>
      <c r="E25" s="214"/>
      <c r="F25" s="182">
        <f aca="true" t="shared" si="2" ref="F25:P25">F11*F17</f>
        <v>0</v>
      </c>
      <c r="G25" s="182">
        <f t="shared" si="2"/>
        <v>0</v>
      </c>
      <c r="H25" s="182">
        <f t="shared" si="2"/>
        <v>0</v>
      </c>
      <c r="I25" s="182">
        <f t="shared" si="2"/>
        <v>0</v>
      </c>
      <c r="J25" s="182">
        <f t="shared" si="2"/>
        <v>0</v>
      </c>
      <c r="K25" s="182">
        <f t="shared" si="2"/>
        <v>0</v>
      </c>
      <c r="L25" s="182">
        <f t="shared" si="2"/>
        <v>0</v>
      </c>
      <c r="M25" s="182">
        <f t="shared" si="2"/>
        <v>0</v>
      </c>
      <c r="N25" s="182">
        <f t="shared" si="2"/>
        <v>0</v>
      </c>
      <c r="O25" s="182">
        <f t="shared" si="2"/>
        <v>0</v>
      </c>
      <c r="P25" s="182">
        <f t="shared" si="2"/>
        <v>0</v>
      </c>
      <c r="Q25" s="182">
        <f>Q11*Q17</f>
        <v>0</v>
      </c>
      <c r="R25" s="182">
        <f>R11*R17</f>
        <v>0</v>
      </c>
      <c r="S25" s="182">
        <f>S11*S17</f>
        <v>0</v>
      </c>
      <c r="T25" s="182">
        <f>T11*T17</f>
        <v>0</v>
      </c>
      <c r="U25" s="182">
        <f>U11*U17</f>
        <v>0</v>
      </c>
      <c r="V25" s="182">
        <f>V11*V17</f>
        <v>0</v>
      </c>
      <c r="W25" s="182">
        <f>W11*W17</f>
        <v>0</v>
      </c>
      <c r="X25" s="182">
        <f>X11*X17</f>
        <v>0</v>
      </c>
      <c r="Y25" s="182">
        <f>Y11*Y17</f>
        <v>0</v>
      </c>
      <c r="Z25" s="182">
        <f>Z11*Z17</f>
        <v>0</v>
      </c>
      <c r="AA25" s="182">
        <f>AA11*AA17</f>
        <v>0</v>
      </c>
      <c r="AB25" s="182">
        <f>AB11*AB17</f>
        <v>0</v>
      </c>
      <c r="AC25" s="182">
        <f>AC11*AC17</f>
        <v>0</v>
      </c>
      <c r="AD25" s="182">
        <f>AD11*AD17</f>
        <v>0</v>
      </c>
      <c r="AE25" s="74">
        <f aca="true" t="shared" si="3" ref="AE25:AE35">SUM(F25:AD25)</f>
        <v>0</v>
      </c>
      <c r="AF25" s="145"/>
      <c r="AG25" s="209"/>
      <c r="AH25" s="41"/>
    </row>
    <row r="26" spans="1:34" ht="12.75">
      <c r="A26" s="245" t="s">
        <v>234</v>
      </c>
      <c r="B26" s="183">
        <f>B12*B18</f>
        <v>0</v>
      </c>
      <c r="C26" s="182">
        <f>C12*C18</f>
        <v>34905</v>
      </c>
      <c r="D26" s="34"/>
      <c r="E26" s="214"/>
      <c r="F26" s="182">
        <f aca="true" t="shared" si="4" ref="F26:P26">F12*F18</f>
        <v>0</v>
      </c>
      <c r="G26" s="182">
        <f t="shared" si="4"/>
        <v>0</v>
      </c>
      <c r="H26" s="182">
        <f t="shared" si="4"/>
        <v>0</v>
      </c>
      <c r="I26" s="182">
        <f t="shared" si="4"/>
        <v>0</v>
      </c>
      <c r="J26" s="182">
        <f t="shared" si="4"/>
        <v>0</v>
      </c>
      <c r="K26" s="182">
        <f t="shared" si="4"/>
        <v>0</v>
      </c>
      <c r="L26" s="182">
        <f t="shared" si="4"/>
        <v>0</v>
      </c>
      <c r="M26" s="182">
        <f t="shared" si="4"/>
        <v>0</v>
      </c>
      <c r="N26" s="182">
        <f t="shared" si="4"/>
        <v>0</v>
      </c>
      <c r="O26" s="182">
        <f t="shared" si="4"/>
        <v>0</v>
      </c>
      <c r="P26" s="182">
        <f t="shared" si="4"/>
        <v>0</v>
      </c>
      <c r="Q26" s="182">
        <f>Q12*Q18</f>
        <v>0</v>
      </c>
      <c r="R26" s="182">
        <f>R12*R18</f>
        <v>0</v>
      </c>
      <c r="S26" s="182">
        <f>S12*S18</f>
        <v>0</v>
      </c>
      <c r="T26" s="182">
        <f>T12*T18</f>
        <v>0</v>
      </c>
      <c r="U26" s="182">
        <f>U12*U18</f>
        <v>0</v>
      </c>
      <c r="V26" s="182">
        <f>V12*V18</f>
        <v>0</v>
      </c>
      <c r="W26" s="182">
        <f>W12*W18</f>
        <v>0</v>
      </c>
      <c r="X26" s="182">
        <f>X12*X18</f>
        <v>0</v>
      </c>
      <c r="Y26" s="182">
        <f>Y12*Y18</f>
        <v>0</v>
      </c>
      <c r="Z26" s="182">
        <f>Z12*Z18</f>
        <v>0</v>
      </c>
      <c r="AA26" s="182">
        <f>AA12*AA18</f>
        <v>0</v>
      </c>
      <c r="AB26" s="182">
        <f>AB12*AB18</f>
        <v>0</v>
      </c>
      <c r="AC26" s="182">
        <f>AC12*AC18</f>
        <v>0</v>
      </c>
      <c r="AD26" s="182">
        <f>AD12*AD18</f>
        <v>0</v>
      </c>
      <c r="AE26" s="74">
        <f t="shared" si="3"/>
        <v>0</v>
      </c>
      <c r="AF26" s="145"/>
      <c r="AG26" s="209"/>
      <c r="AH26" s="41"/>
    </row>
    <row r="27" spans="1:34" ht="12.75">
      <c r="A27" s="245" t="s">
        <v>235</v>
      </c>
      <c r="B27" s="183">
        <f>B13*B19</f>
        <v>500</v>
      </c>
      <c r="C27" s="182">
        <f>C13*C19</f>
        <v>0</v>
      </c>
      <c r="D27" s="251"/>
      <c r="E27" s="214"/>
      <c r="F27" s="182">
        <f aca="true" t="shared" si="5" ref="F27:P27">F13*F19</f>
        <v>0</v>
      </c>
      <c r="G27" s="182">
        <f t="shared" si="5"/>
        <v>0</v>
      </c>
      <c r="H27" s="182">
        <f t="shared" si="5"/>
        <v>0</v>
      </c>
      <c r="I27" s="182">
        <f t="shared" si="5"/>
        <v>0</v>
      </c>
      <c r="J27" s="182">
        <f t="shared" si="5"/>
        <v>0</v>
      </c>
      <c r="K27" s="182">
        <f t="shared" si="5"/>
        <v>0</v>
      </c>
      <c r="L27" s="182">
        <f t="shared" si="5"/>
        <v>0</v>
      </c>
      <c r="M27" s="182">
        <f t="shared" si="5"/>
        <v>0</v>
      </c>
      <c r="N27" s="182">
        <f t="shared" si="5"/>
        <v>0</v>
      </c>
      <c r="O27" s="182">
        <f t="shared" si="5"/>
        <v>0</v>
      </c>
      <c r="P27" s="182">
        <f t="shared" si="5"/>
        <v>0</v>
      </c>
      <c r="Q27" s="182">
        <f>Q13*Q19</f>
        <v>0</v>
      </c>
      <c r="R27" s="182">
        <f>R13*R19</f>
        <v>0</v>
      </c>
      <c r="S27" s="182">
        <f>S13*S19</f>
        <v>0</v>
      </c>
      <c r="T27" s="182">
        <f>T13*T19</f>
        <v>0</v>
      </c>
      <c r="U27" s="182">
        <f>U13*U19</f>
        <v>0</v>
      </c>
      <c r="V27" s="182">
        <f>V13*V19</f>
        <v>0</v>
      </c>
      <c r="W27" s="182">
        <f>W13*W19</f>
        <v>0</v>
      </c>
      <c r="X27" s="182">
        <f>X13*X19</f>
        <v>0</v>
      </c>
      <c r="Y27" s="182">
        <f>Y13*Y19</f>
        <v>0</v>
      </c>
      <c r="Z27" s="182">
        <f>Z13*Z19</f>
        <v>0</v>
      </c>
      <c r="AA27" s="182">
        <f>AA13*AA19</f>
        <v>0</v>
      </c>
      <c r="AB27" s="182">
        <f>AB13*AB19</f>
        <v>0</v>
      </c>
      <c r="AC27" s="182">
        <f>AC13*AC19</f>
        <v>0</v>
      </c>
      <c r="AD27" s="182">
        <f>AD13*AD19</f>
        <v>0</v>
      </c>
      <c r="AE27" s="74">
        <f t="shared" si="3"/>
        <v>0</v>
      </c>
      <c r="AF27" s="145"/>
      <c r="AG27" s="209"/>
      <c r="AH27" s="41"/>
    </row>
    <row r="28" spans="1:34" ht="12.75">
      <c r="A28" s="41"/>
      <c r="B28" s="73"/>
      <c r="C28" s="74"/>
      <c r="D28" s="229"/>
      <c r="E28" s="145"/>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74"/>
      <c r="AF28" s="145"/>
      <c r="AG28" s="209"/>
      <c r="AH28" s="41"/>
    </row>
    <row r="29" spans="1:34" s="1" customFormat="1" ht="12.75">
      <c r="A29" s="2" t="s">
        <v>179</v>
      </c>
      <c r="B29" s="246">
        <f>SUM(B24:B28)</f>
        <v>62900</v>
      </c>
      <c r="C29" s="247">
        <f>SUM(C24:C28)</f>
        <v>56385</v>
      </c>
      <c r="D29" s="195">
        <f>SUM(B29:C29)</f>
        <v>119285</v>
      </c>
      <c r="E29" s="252"/>
      <c r="F29" s="249">
        <f aca="true" t="shared" si="6" ref="F29:P29">SUM(F24:F28)</f>
        <v>0</v>
      </c>
      <c r="G29" s="249">
        <f t="shared" si="6"/>
        <v>0</v>
      </c>
      <c r="H29" s="249">
        <f t="shared" si="6"/>
        <v>0</v>
      </c>
      <c r="I29" s="249">
        <f t="shared" si="6"/>
        <v>0</v>
      </c>
      <c r="J29" s="249">
        <f t="shared" si="6"/>
        <v>0</v>
      </c>
      <c r="K29" s="249">
        <f t="shared" si="6"/>
        <v>0</v>
      </c>
      <c r="L29" s="249">
        <f t="shared" si="6"/>
        <v>0</v>
      </c>
      <c r="M29" s="249">
        <f t="shared" si="6"/>
        <v>0</v>
      </c>
      <c r="N29" s="249">
        <f t="shared" si="6"/>
        <v>0</v>
      </c>
      <c r="O29" s="249">
        <f t="shared" si="6"/>
        <v>0</v>
      </c>
      <c r="P29" s="249">
        <f t="shared" si="6"/>
        <v>0</v>
      </c>
      <c r="Q29" s="249">
        <f>SUM(Q24:Q28)</f>
        <v>0</v>
      </c>
      <c r="R29" s="249">
        <f>SUM(R24:R28)</f>
        <v>0</v>
      </c>
      <c r="S29" s="249">
        <f>SUM(S24:S28)</f>
        <v>0</v>
      </c>
      <c r="T29" s="249">
        <f>SUM(T24:T28)</f>
        <v>0</v>
      </c>
      <c r="U29" s="249">
        <f>SUM(U24:U28)</f>
        <v>0</v>
      </c>
      <c r="V29" s="249">
        <f>SUM(V24:V28)</f>
        <v>0</v>
      </c>
      <c r="W29" s="249">
        <f>SUM(W24:W28)</f>
        <v>0</v>
      </c>
      <c r="X29" s="249">
        <f>SUM(X24:X28)</f>
        <v>0</v>
      </c>
      <c r="Y29" s="249">
        <f>SUM(Y24:Y28)</f>
        <v>0</v>
      </c>
      <c r="Z29" s="249">
        <f>SUM(Z24:Z28)</f>
        <v>0</v>
      </c>
      <c r="AA29" s="249">
        <f>SUM(AA24:AA28)</f>
        <v>0</v>
      </c>
      <c r="AB29" s="249">
        <f>SUM(AB24:AB28)</f>
        <v>0</v>
      </c>
      <c r="AC29" s="249">
        <f>SUM(AC24:AC28)</f>
        <v>0</v>
      </c>
      <c r="AD29" s="249">
        <f>SUM(AD24:AD28)</f>
        <v>0</v>
      </c>
      <c r="AE29" s="253">
        <f t="shared" si="3"/>
        <v>0</v>
      </c>
      <c r="AF29" s="248"/>
      <c r="AG29" s="250"/>
      <c r="AH29" s="2"/>
    </row>
    <row r="30" spans="1:34" ht="12.75">
      <c r="A30" s="41"/>
      <c r="B30" s="183"/>
      <c r="C30" s="182"/>
      <c r="D30" s="34"/>
      <c r="E30" s="145"/>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148"/>
      <c r="AF30" s="145"/>
      <c r="AG30" s="209"/>
      <c r="AH30" s="41"/>
    </row>
    <row r="31" spans="1:34" ht="13.5">
      <c r="A31" s="219" t="s">
        <v>183</v>
      </c>
      <c r="B31" s="183"/>
      <c r="C31" s="182"/>
      <c r="D31" s="34"/>
      <c r="E31" s="145"/>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148"/>
      <c r="AF31" s="145"/>
      <c r="AG31" s="209"/>
      <c r="AH31" s="41"/>
    </row>
    <row r="32" spans="1:34" ht="12.75">
      <c r="A32" s="245" t="s">
        <v>111</v>
      </c>
      <c r="B32" s="183">
        <f>(B$16*'7 Proposed Rate(s)'!C$17)+('8 Revenue Summary'!B$18*'7 Proposed Rate(s)'!C$30)+(B$19*'7 Proposed Rate(s)'!C$38)</f>
        <v>52765</v>
      </c>
      <c r="C32" s="182">
        <f>(C$16*'7 Proposed Rate(s)'!D$17)+('8 Revenue Summary'!C$18*'7 Proposed Rate(s)'!D$30)+(C$19*'7 Proposed Rate(s)'!D$38)</f>
        <v>42960</v>
      </c>
      <c r="D32" s="34">
        <f>SUM(B32:C32)</f>
        <v>95725</v>
      </c>
      <c r="E32" s="145"/>
      <c r="F32" s="182">
        <f>(F$16*'7 Proposed Rate(s)'!F$17)+(F$17*'7 Proposed Rate(s)'!F$23)+(F$18*'7 Proposed Rate(s)'!F$30)+(F$19*'7 Proposed Rate(s)'!F$38)</f>
        <v>0</v>
      </c>
      <c r="G32" s="182">
        <f>(G$16*'7 Proposed Rate(s)'!G$17)+(G$17*'7 Proposed Rate(s)'!G$23)+(G$18*'7 Proposed Rate(s)'!G$30)+(G$19*'7 Proposed Rate(s)'!G$38)</f>
        <v>0</v>
      </c>
      <c r="H32" s="182">
        <f>(H$16*'7 Proposed Rate(s)'!H$17)+(H$17*'7 Proposed Rate(s)'!H$23)+(H$18*'7 Proposed Rate(s)'!H$30)+(H$19*'7 Proposed Rate(s)'!H$38)</f>
        <v>0</v>
      </c>
      <c r="I32" s="182">
        <f>(I$16*'7 Proposed Rate(s)'!I$17)+(I$17*'7 Proposed Rate(s)'!I$23)+(I$18*'7 Proposed Rate(s)'!I$30)+(I$19*'7 Proposed Rate(s)'!I$38)</f>
        <v>0</v>
      </c>
      <c r="J32" s="182">
        <f>(J$16*'7 Proposed Rate(s)'!J$17)+(J$17*'7 Proposed Rate(s)'!J$23)+(J$18*'7 Proposed Rate(s)'!J$30)+(J$19*'7 Proposed Rate(s)'!J$38)</f>
        <v>0</v>
      </c>
      <c r="K32" s="182">
        <f>(K$16*'7 Proposed Rate(s)'!K$17)+(K$17*'7 Proposed Rate(s)'!K$23)+(K$18*'7 Proposed Rate(s)'!K$30)+(K$19*'7 Proposed Rate(s)'!K$38)</f>
        <v>0</v>
      </c>
      <c r="L32" s="182">
        <f>(L$16*'7 Proposed Rate(s)'!L$17)+(L$17*'7 Proposed Rate(s)'!L$23)+(L$18*'7 Proposed Rate(s)'!L$30)+(L$19*'7 Proposed Rate(s)'!L$38)</f>
        <v>0</v>
      </c>
      <c r="M32" s="182">
        <f>(M$16*'7 Proposed Rate(s)'!M$17)+(M$17*'7 Proposed Rate(s)'!M$23)+(M$18*'7 Proposed Rate(s)'!M$30)+(M$19*'7 Proposed Rate(s)'!M$38)</f>
        <v>0</v>
      </c>
      <c r="N32" s="182">
        <f>(N$16*'7 Proposed Rate(s)'!N$17)+(N$17*'7 Proposed Rate(s)'!N$23)+(N$18*'7 Proposed Rate(s)'!N$30)+(N$19*'7 Proposed Rate(s)'!N$38)</f>
        <v>0</v>
      </c>
      <c r="O32" s="182">
        <f>(O$16*'7 Proposed Rate(s)'!O$17)+(O$17*'7 Proposed Rate(s)'!O$23)+(O$18*'7 Proposed Rate(s)'!O$30)+(O$19*'7 Proposed Rate(s)'!O$38)</f>
        <v>0</v>
      </c>
      <c r="P32" s="182">
        <f>(P$16*'7 Proposed Rate(s)'!P$17)+(P$17*'7 Proposed Rate(s)'!P$23)+(P$18*'7 Proposed Rate(s)'!P$30)+(P$19*'7 Proposed Rate(s)'!P$38)</f>
        <v>0</v>
      </c>
      <c r="Q32" s="182">
        <f>(Q$16*'7 Proposed Rate(s)'!Q$17)+(Q$17*'7 Proposed Rate(s)'!Q$23)+(Q$18*'7 Proposed Rate(s)'!Q$30)+(Q$19*'7 Proposed Rate(s)'!Q$38)</f>
        <v>0</v>
      </c>
      <c r="R32" s="182">
        <f>(R$16*'7 Proposed Rate(s)'!R$17)+(R$17*'7 Proposed Rate(s)'!R$23)+(R$18*'7 Proposed Rate(s)'!R$30)+(R$19*'7 Proposed Rate(s)'!R$38)</f>
        <v>0</v>
      </c>
      <c r="S32" s="182">
        <f>(S$16*'7 Proposed Rate(s)'!S$17)+(S$17*'7 Proposed Rate(s)'!S$23)+(S$18*'7 Proposed Rate(s)'!S$30)+(S$19*'7 Proposed Rate(s)'!S$38)</f>
        <v>0</v>
      </c>
      <c r="T32" s="182">
        <f>(T$16*'7 Proposed Rate(s)'!T$17)+(T$17*'7 Proposed Rate(s)'!T$23)+(T$18*'7 Proposed Rate(s)'!T$30)+(T$19*'7 Proposed Rate(s)'!T$38)</f>
        <v>0</v>
      </c>
      <c r="U32" s="182">
        <f>(U$16*'7 Proposed Rate(s)'!U$17)+(U$17*'7 Proposed Rate(s)'!U$23)+(U$18*'7 Proposed Rate(s)'!U$30)+(U$19*'7 Proposed Rate(s)'!U$38)</f>
        <v>0</v>
      </c>
      <c r="V32" s="182">
        <f>(V$16*'7 Proposed Rate(s)'!V$17)+(V$17*'7 Proposed Rate(s)'!V$23)+(V$18*'7 Proposed Rate(s)'!V$30)+(V$19*'7 Proposed Rate(s)'!V$38)</f>
        <v>0</v>
      </c>
      <c r="W32" s="182">
        <f>(W$16*'7 Proposed Rate(s)'!W$17)+(W$17*'7 Proposed Rate(s)'!W$23)+(W$18*'7 Proposed Rate(s)'!W$30)+(W$19*'7 Proposed Rate(s)'!W$38)</f>
        <v>0</v>
      </c>
      <c r="X32" s="182">
        <f>(X$16*'7 Proposed Rate(s)'!X$17)+(X$17*'7 Proposed Rate(s)'!X$23)+(X$18*'7 Proposed Rate(s)'!X$30)+(X$19*'7 Proposed Rate(s)'!X$38)</f>
        <v>0</v>
      </c>
      <c r="Y32" s="182">
        <f>(Y$16*'7 Proposed Rate(s)'!Y$17)+(Y$17*'7 Proposed Rate(s)'!Y$23)+(Y$18*'7 Proposed Rate(s)'!Y$30)+(Y$19*'7 Proposed Rate(s)'!Y$38)</f>
        <v>0</v>
      </c>
      <c r="Z32" s="182">
        <f>(Z$16*'7 Proposed Rate(s)'!Z$17)+(Z$17*'7 Proposed Rate(s)'!Z$23)+(Z$18*'7 Proposed Rate(s)'!Z$30)+(Z$19*'7 Proposed Rate(s)'!Z$38)</f>
        <v>0</v>
      </c>
      <c r="AA32" s="182">
        <f>(AA$16*'7 Proposed Rate(s)'!AA$17)+(AA$17*'7 Proposed Rate(s)'!AA$23)+(AA$18*'7 Proposed Rate(s)'!AA$30)+(AA$19*'7 Proposed Rate(s)'!AA$38)</f>
        <v>0</v>
      </c>
      <c r="AB32" s="182">
        <f>(AB$16*'7 Proposed Rate(s)'!AB$17)+(AB$17*'7 Proposed Rate(s)'!AB$23)+(AB$18*'7 Proposed Rate(s)'!AB$30)+(AB$19*'7 Proposed Rate(s)'!AB$38)</f>
        <v>0</v>
      </c>
      <c r="AC32" s="182">
        <f>(AC$16*'7 Proposed Rate(s)'!AC$17)+(AC$17*'7 Proposed Rate(s)'!AC$23)+(AC$18*'7 Proposed Rate(s)'!AC$30)+(AC$19*'7 Proposed Rate(s)'!AC$38)</f>
        <v>0</v>
      </c>
      <c r="AD32" s="182">
        <f>(AD$16*'7 Proposed Rate(s)'!AD$17)+(AD$17*'7 Proposed Rate(s)'!AD$23)+(AD$18*'7 Proposed Rate(s)'!AD$30)+(AD$19*'7 Proposed Rate(s)'!AD$38)</f>
        <v>0</v>
      </c>
      <c r="AE32" s="74">
        <f t="shared" si="3"/>
        <v>0</v>
      </c>
      <c r="AF32" s="145"/>
      <c r="AG32" s="209"/>
      <c r="AH32" s="41"/>
    </row>
    <row r="33" spans="1:34" ht="12.75">
      <c r="A33" s="245" t="s">
        <v>241</v>
      </c>
      <c r="B33" s="183">
        <f>(B$16*'7 Proposed Rate(s)'!C$18)+('8 Revenue Summary'!B$18*'7 Proposed Rate(s)'!C$31)+(B$19*'7 Proposed Rate(s)'!C$39)</f>
        <v>10675</v>
      </c>
      <c r="C33" s="182">
        <f>(C$16*'7 Proposed Rate(s)'!D$18)+('8 Revenue Summary'!C$18*'7 Proposed Rate(s)'!D$31)+(C$19*'7 Proposed Rate(s)'!D$39)</f>
        <v>0</v>
      </c>
      <c r="D33" s="34">
        <f>SUM(B33:C33)</f>
        <v>10675</v>
      </c>
      <c r="E33" s="145"/>
      <c r="F33" s="182">
        <f>(F$16*'7 Proposed Rate(s)'!F$18)+(F$17*'7 Proposed Rate(s)'!F$24)+(F$18*'7 Proposed Rate(s)'!F$31)+(F$19*'7 Proposed Rate(s)'!F$39)</f>
        <v>0</v>
      </c>
      <c r="G33" s="182">
        <f>(G$16*'7 Proposed Rate(s)'!G$18)+(G$17*'7 Proposed Rate(s)'!G$24)+(G$18*'7 Proposed Rate(s)'!G$31)+(G$19*'7 Proposed Rate(s)'!G$39)</f>
        <v>0</v>
      </c>
      <c r="H33" s="182">
        <f>(H$16*'7 Proposed Rate(s)'!H$18)+(H$17*'7 Proposed Rate(s)'!H$24)+(H$18*'7 Proposed Rate(s)'!H$31)+(H$19*'7 Proposed Rate(s)'!H$39)</f>
        <v>0</v>
      </c>
      <c r="I33" s="182">
        <f>(I$16*'7 Proposed Rate(s)'!I$18)+(I$17*'7 Proposed Rate(s)'!I$24)+(I$18*'7 Proposed Rate(s)'!I$31)+(I$19*'7 Proposed Rate(s)'!I$39)</f>
        <v>0</v>
      </c>
      <c r="J33" s="182">
        <f>(J$16*'7 Proposed Rate(s)'!J$18)+(J$17*'7 Proposed Rate(s)'!J$24)+(J$18*'7 Proposed Rate(s)'!J$31)+(J$19*'7 Proposed Rate(s)'!J$39)</f>
        <v>0</v>
      </c>
      <c r="K33" s="182">
        <f>(K$16*'7 Proposed Rate(s)'!K$18)+(K$17*'7 Proposed Rate(s)'!K$24)+(K$18*'7 Proposed Rate(s)'!K$31)+(K$19*'7 Proposed Rate(s)'!K$39)</f>
        <v>0</v>
      </c>
      <c r="L33" s="182">
        <f>(L$16*'7 Proposed Rate(s)'!L$18)+(L$17*'7 Proposed Rate(s)'!L$24)+(L$18*'7 Proposed Rate(s)'!L$31)+(L$19*'7 Proposed Rate(s)'!L$39)</f>
        <v>0</v>
      </c>
      <c r="M33" s="182">
        <f>(M$16*'7 Proposed Rate(s)'!M$18)+(M$17*'7 Proposed Rate(s)'!M$24)+(M$18*'7 Proposed Rate(s)'!M$31)+(M$19*'7 Proposed Rate(s)'!M$39)</f>
        <v>0</v>
      </c>
      <c r="N33" s="182">
        <f>(N$16*'7 Proposed Rate(s)'!N$18)+(N$17*'7 Proposed Rate(s)'!N$24)+(N$18*'7 Proposed Rate(s)'!N$31)+(N$19*'7 Proposed Rate(s)'!N$39)</f>
        <v>0</v>
      </c>
      <c r="O33" s="182">
        <f>(O$16*'7 Proposed Rate(s)'!O$18)+(O$17*'7 Proposed Rate(s)'!O$24)+(O$18*'7 Proposed Rate(s)'!O$31)+(O$19*'7 Proposed Rate(s)'!O$39)</f>
        <v>0</v>
      </c>
      <c r="P33" s="182">
        <f>(P$16*'7 Proposed Rate(s)'!P$18)+(P$17*'7 Proposed Rate(s)'!P$24)+(P$18*'7 Proposed Rate(s)'!P$31)+(P$19*'7 Proposed Rate(s)'!P$39)</f>
        <v>0</v>
      </c>
      <c r="Q33" s="182">
        <f>(Q$16*'7 Proposed Rate(s)'!Q$18)+(Q$17*'7 Proposed Rate(s)'!Q$24)+(Q$18*'7 Proposed Rate(s)'!Q$31)+(Q$19*'7 Proposed Rate(s)'!Q$39)</f>
        <v>0</v>
      </c>
      <c r="R33" s="182">
        <f>(R$16*'7 Proposed Rate(s)'!R$18)+(R$17*'7 Proposed Rate(s)'!R$24)+(R$18*'7 Proposed Rate(s)'!R$31)+(R$19*'7 Proposed Rate(s)'!R$39)</f>
        <v>0</v>
      </c>
      <c r="S33" s="182">
        <f>(S$16*'7 Proposed Rate(s)'!S$18)+(S$17*'7 Proposed Rate(s)'!S$24)+(S$18*'7 Proposed Rate(s)'!S$31)+(S$19*'7 Proposed Rate(s)'!S$39)</f>
        <v>0</v>
      </c>
      <c r="T33" s="182">
        <f>(T$16*'7 Proposed Rate(s)'!T$18)+(T$17*'7 Proposed Rate(s)'!T$24)+(T$18*'7 Proposed Rate(s)'!T$31)+(T$19*'7 Proposed Rate(s)'!T$39)</f>
        <v>0</v>
      </c>
      <c r="U33" s="182">
        <f>(U$16*'7 Proposed Rate(s)'!U$18)+(U$17*'7 Proposed Rate(s)'!U$24)+(U$18*'7 Proposed Rate(s)'!U$31)+(U$19*'7 Proposed Rate(s)'!U$39)</f>
        <v>0</v>
      </c>
      <c r="V33" s="182">
        <f>(V$16*'7 Proposed Rate(s)'!V$18)+(V$17*'7 Proposed Rate(s)'!V$24)+(V$18*'7 Proposed Rate(s)'!V$31)+(V$19*'7 Proposed Rate(s)'!V$39)</f>
        <v>0</v>
      </c>
      <c r="W33" s="182">
        <f>(W$16*'7 Proposed Rate(s)'!W$18)+(W$17*'7 Proposed Rate(s)'!W$24)+(W$18*'7 Proposed Rate(s)'!W$31)+(W$19*'7 Proposed Rate(s)'!W$39)</f>
        <v>0</v>
      </c>
      <c r="X33" s="182">
        <f>(X$16*'7 Proposed Rate(s)'!X$18)+(X$17*'7 Proposed Rate(s)'!X$24)+(X$18*'7 Proposed Rate(s)'!X$31)+(X$19*'7 Proposed Rate(s)'!X$39)</f>
        <v>0</v>
      </c>
      <c r="Y33" s="182">
        <f>(Y$16*'7 Proposed Rate(s)'!Y$18)+(Y$17*'7 Proposed Rate(s)'!Y$24)+(Y$18*'7 Proposed Rate(s)'!Y$31)+(Y$19*'7 Proposed Rate(s)'!Y$39)</f>
        <v>0</v>
      </c>
      <c r="Z33" s="182">
        <f>(Z$16*'7 Proposed Rate(s)'!Z$18)+(Z$17*'7 Proposed Rate(s)'!Z$24)+(Z$18*'7 Proposed Rate(s)'!Z$31)+(Z$19*'7 Proposed Rate(s)'!Z$39)</f>
        <v>0</v>
      </c>
      <c r="AA33" s="182">
        <f>(AA$16*'7 Proposed Rate(s)'!AA$18)+(AA$17*'7 Proposed Rate(s)'!AA$24)+(AA$18*'7 Proposed Rate(s)'!AA$31)+(AA$19*'7 Proposed Rate(s)'!AA$39)</f>
        <v>0</v>
      </c>
      <c r="AB33" s="182">
        <f>(AB$16*'7 Proposed Rate(s)'!AB$18)+(AB$17*'7 Proposed Rate(s)'!AB$24)+(AB$18*'7 Proposed Rate(s)'!AB$31)+(AB$19*'7 Proposed Rate(s)'!AB$39)</f>
        <v>0</v>
      </c>
      <c r="AC33" s="182">
        <f>(AC$16*'7 Proposed Rate(s)'!AC$18)+(AC$17*'7 Proposed Rate(s)'!AC$24)+(AC$18*'7 Proposed Rate(s)'!AC$31)+(AC$19*'7 Proposed Rate(s)'!AC$39)</f>
        <v>0</v>
      </c>
      <c r="AD33" s="182">
        <f>(AD$16*'7 Proposed Rate(s)'!AD$18)+(AD$17*'7 Proposed Rate(s)'!AD$24)+(AD$18*'7 Proposed Rate(s)'!AD$31)+(AD$19*'7 Proposed Rate(s)'!AD$39)</f>
        <v>0</v>
      </c>
      <c r="AE33" s="74">
        <f t="shared" si="3"/>
        <v>0</v>
      </c>
      <c r="AF33" s="145"/>
      <c r="AG33" s="209"/>
      <c r="AH33" s="41"/>
    </row>
    <row r="34" spans="1:34" ht="12.75">
      <c r="A34" s="245" t="s">
        <v>242</v>
      </c>
      <c r="B34" s="183">
        <f>('8 Revenue Summary'!B$18*'7 Proposed Rate(s)'!C$32)+(B$19*'7 Proposed Rate(s)'!C$40)</f>
        <v>650</v>
      </c>
      <c r="C34" s="182">
        <f>('8 Revenue Summary'!C$18*'7 Proposed Rate(s)'!D$32)+(C$19*'7 Proposed Rate(s)'!D$40)</f>
        <v>13425</v>
      </c>
      <c r="D34" s="34">
        <f>SUM(B34:C34)</f>
        <v>14075</v>
      </c>
      <c r="E34" s="145"/>
      <c r="F34" s="67">
        <f>(F$17*'7 Proposed Rate(s)'!F$25)+(F$18*'7 Proposed Rate(s)'!F$32)+(F$19*'7 Proposed Rate(s)'!F$40)</f>
        <v>0</v>
      </c>
      <c r="G34" s="67">
        <f>(G$17*'7 Proposed Rate(s)'!G$25)+(G$18*'7 Proposed Rate(s)'!G$32)+(G$19*'7 Proposed Rate(s)'!G$40)</f>
        <v>0</v>
      </c>
      <c r="H34" s="67">
        <f>(H$17*'7 Proposed Rate(s)'!H$25)+(H$18*'7 Proposed Rate(s)'!H$32)+(H$19*'7 Proposed Rate(s)'!H$40)</f>
        <v>0</v>
      </c>
      <c r="I34" s="67">
        <f>(I$17*'7 Proposed Rate(s)'!I$25)+(I$18*'7 Proposed Rate(s)'!I$32)+(I$19*'7 Proposed Rate(s)'!I$40)</f>
        <v>0</v>
      </c>
      <c r="J34" s="67">
        <f>(J$17*'7 Proposed Rate(s)'!J$25)+(J$18*'7 Proposed Rate(s)'!J$32)+(J$19*'7 Proposed Rate(s)'!J$40)</f>
        <v>0</v>
      </c>
      <c r="K34" s="67">
        <f>(K$17*'7 Proposed Rate(s)'!K$25)+(K$18*'7 Proposed Rate(s)'!K$32)+(K$19*'7 Proposed Rate(s)'!K$40)</f>
        <v>0</v>
      </c>
      <c r="L34" s="67">
        <f>(L$17*'7 Proposed Rate(s)'!L$25)+(L$18*'7 Proposed Rate(s)'!L$32)+(L$19*'7 Proposed Rate(s)'!L$40)</f>
        <v>0</v>
      </c>
      <c r="M34" s="67">
        <f>(M$17*'7 Proposed Rate(s)'!M$25)+(M$18*'7 Proposed Rate(s)'!M$32)+(M$19*'7 Proposed Rate(s)'!M$40)</f>
        <v>0</v>
      </c>
      <c r="N34" s="67">
        <f>(N$17*'7 Proposed Rate(s)'!N$25)+(N$18*'7 Proposed Rate(s)'!N$32)+(N$19*'7 Proposed Rate(s)'!N$40)</f>
        <v>0</v>
      </c>
      <c r="O34" s="67">
        <f>(O$17*'7 Proposed Rate(s)'!O$25)+(O$18*'7 Proposed Rate(s)'!O$32)+(O$19*'7 Proposed Rate(s)'!O$40)</f>
        <v>0</v>
      </c>
      <c r="P34" s="67">
        <f>(P$17*'7 Proposed Rate(s)'!P$25)+(P$18*'7 Proposed Rate(s)'!P$32)+(P$19*'7 Proposed Rate(s)'!P$40)</f>
        <v>0</v>
      </c>
      <c r="Q34" s="67">
        <f>(Q$17*'7 Proposed Rate(s)'!Q$25)+(Q$18*'7 Proposed Rate(s)'!Q$32)+(Q$19*'7 Proposed Rate(s)'!Q$40)</f>
        <v>0</v>
      </c>
      <c r="R34" s="67">
        <f>(R$17*'7 Proposed Rate(s)'!R$25)+(R$18*'7 Proposed Rate(s)'!R$32)+(R$19*'7 Proposed Rate(s)'!R$40)</f>
        <v>0</v>
      </c>
      <c r="S34" s="67">
        <f>(S$17*'7 Proposed Rate(s)'!S$25)+(S$18*'7 Proposed Rate(s)'!S$32)+(S$19*'7 Proposed Rate(s)'!S$40)</f>
        <v>0</v>
      </c>
      <c r="T34" s="67">
        <f>(T$17*'7 Proposed Rate(s)'!T$25)+(T$18*'7 Proposed Rate(s)'!T$32)+(T$19*'7 Proposed Rate(s)'!T$40)</f>
        <v>0</v>
      </c>
      <c r="U34" s="67">
        <f>(U$17*'7 Proposed Rate(s)'!U$25)+(U$18*'7 Proposed Rate(s)'!U$32)+(U$19*'7 Proposed Rate(s)'!U$40)</f>
        <v>0</v>
      </c>
      <c r="V34" s="67">
        <f>(V$17*'7 Proposed Rate(s)'!V$25)+(V$18*'7 Proposed Rate(s)'!V$32)+(V$19*'7 Proposed Rate(s)'!V$40)</f>
        <v>0</v>
      </c>
      <c r="W34" s="67">
        <f>(W$17*'7 Proposed Rate(s)'!W$25)+(W$18*'7 Proposed Rate(s)'!W$32)+(W$19*'7 Proposed Rate(s)'!W$40)</f>
        <v>0</v>
      </c>
      <c r="X34" s="67">
        <f>(X$17*'7 Proposed Rate(s)'!X$25)+(X$18*'7 Proposed Rate(s)'!X$32)+(X$19*'7 Proposed Rate(s)'!X$40)</f>
        <v>0</v>
      </c>
      <c r="Y34" s="67">
        <f>(Y$17*'7 Proposed Rate(s)'!Y$25)+(Y$18*'7 Proposed Rate(s)'!Y$32)+(Y$19*'7 Proposed Rate(s)'!Y$40)</f>
        <v>0</v>
      </c>
      <c r="Z34" s="67">
        <f>(Z$17*'7 Proposed Rate(s)'!Z$25)+(Z$18*'7 Proposed Rate(s)'!Z$32)+(Z$19*'7 Proposed Rate(s)'!Z$40)</f>
        <v>0</v>
      </c>
      <c r="AA34" s="67">
        <f>(AA$17*'7 Proposed Rate(s)'!AA$25)+(AA$18*'7 Proposed Rate(s)'!AA$32)+(AA$19*'7 Proposed Rate(s)'!AA$40)</f>
        <v>0</v>
      </c>
      <c r="AB34" s="67">
        <f>(AB$17*'7 Proposed Rate(s)'!AB$25)+(AB$18*'7 Proposed Rate(s)'!AB$32)+(AB$19*'7 Proposed Rate(s)'!AB$40)</f>
        <v>0</v>
      </c>
      <c r="AC34" s="67">
        <f>(AC$17*'7 Proposed Rate(s)'!AC$25)+(AC$18*'7 Proposed Rate(s)'!AC$32)+(AC$19*'7 Proposed Rate(s)'!AC$40)</f>
        <v>0</v>
      </c>
      <c r="AD34" s="67">
        <f>(AD$17*'7 Proposed Rate(s)'!AD$25)+(AD$18*'7 Proposed Rate(s)'!AD$32)+(AD$19*'7 Proposed Rate(s)'!AD$40)</f>
        <v>0</v>
      </c>
      <c r="AE34" s="74">
        <f t="shared" si="3"/>
        <v>0</v>
      </c>
      <c r="AF34" s="145"/>
      <c r="AG34" s="209"/>
      <c r="AH34" s="41"/>
    </row>
    <row r="35" spans="1:34" s="1" customFormat="1" ht="12.75">
      <c r="A35" s="2" t="s">
        <v>0</v>
      </c>
      <c r="B35" s="246">
        <f>SUM(B32:B34)</f>
        <v>64090</v>
      </c>
      <c r="C35" s="247">
        <f>SUM(C32:C34)</f>
        <v>56385</v>
      </c>
      <c r="D35" s="195">
        <f>SUM(B35:C35)</f>
        <v>120475</v>
      </c>
      <c r="E35" s="252"/>
      <c r="F35" s="249">
        <f aca="true" t="shared" si="7" ref="F35:P35">SUM(F32:F34)</f>
        <v>0</v>
      </c>
      <c r="G35" s="249">
        <f t="shared" si="7"/>
        <v>0</v>
      </c>
      <c r="H35" s="249">
        <f t="shared" si="7"/>
        <v>0</v>
      </c>
      <c r="I35" s="249">
        <f t="shared" si="7"/>
        <v>0</v>
      </c>
      <c r="J35" s="249">
        <f t="shared" si="7"/>
        <v>0</v>
      </c>
      <c r="K35" s="249">
        <f t="shared" si="7"/>
        <v>0</v>
      </c>
      <c r="L35" s="249">
        <f t="shared" si="7"/>
        <v>0</v>
      </c>
      <c r="M35" s="249">
        <f t="shared" si="7"/>
        <v>0</v>
      </c>
      <c r="N35" s="249">
        <f t="shared" si="7"/>
        <v>0</v>
      </c>
      <c r="O35" s="249">
        <f t="shared" si="7"/>
        <v>0</v>
      </c>
      <c r="P35" s="249">
        <f t="shared" si="7"/>
        <v>0</v>
      </c>
      <c r="Q35" s="249">
        <f>SUM(Q32:Q34)</f>
        <v>0</v>
      </c>
      <c r="R35" s="249">
        <f>SUM(R32:R34)</f>
        <v>0</v>
      </c>
      <c r="S35" s="249">
        <f>SUM(S32:S34)</f>
        <v>0</v>
      </c>
      <c r="T35" s="249">
        <f>SUM(T32:T34)</f>
        <v>0</v>
      </c>
      <c r="U35" s="249">
        <f>SUM(U32:U34)</f>
        <v>0</v>
      </c>
      <c r="V35" s="249">
        <f>SUM(V32:V34)</f>
        <v>0</v>
      </c>
      <c r="W35" s="249">
        <f>SUM(W32:W34)</f>
        <v>0</v>
      </c>
      <c r="X35" s="249">
        <f>SUM(X32:X34)</f>
        <v>0</v>
      </c>
      <c r="Y35" s="249">
        <f>SUM(Y32:Y34)</f>
        <v>0</v>
      </c>
      <c r="Z35" s="249">
        <f>SUM(Z32:Z34)</f>
        <v>0</v>
      </c>
      <c r="AA35" s="249">
        <f>SUM(AA32:AA34)</f>
        <v>0</v>
      </c>
      <c r="AB35" s="249">
        <f>SUM(AB32:AB34)</f>
        <v>0</v>
      </c>
      <c r="AC35" s="249">
        <f>SUM(AC32:AC34)</f>
        <v>0</v>
      </c>
      <c r="AD35" s="249">
        <f>SUM(AD32:AD34)</f>
        <v>0</v>
      </c>
      <c r="AE35" s="253">
        <f t="shared" si="3"/>
        <v>0</v>
      </c>
      <c r="AF35" s="248"/>
      <c r="AG35" s="250"/>
      <c r="AH35" s="2"/>
    </row>
    <row r="36" spans="1:34" ht="12.75">
      <c r="A36" s="41"/>
      <c r="B36" s="73"/>
      <c r="C36" s="74"/>
      <c r="D36" s="229"/>
      <c r="E36" s="145"/>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145"/>
      <c r="AG36" s="209"/>
      <c r="AH36" s="41"/>
    </row>
    <row r="37" spans="1:34" ht="12.75" hidden="1">
      <c r="A37" s="210" t="s">
        <v>115</v>
      </c>
      <c r="B37" s="183">
        <f>SUM(B32:B33)-'6 Expense Summary'!D28</f>
        <v>-31.00473547353613</v>
      </c>
      <c r="C37" s="182">
        <f>SUM(C32:C33)-'6 Expense Summary'!E28</f>
        <v>-14.271264526469167</v>
      </c>
      <c r="D37" s="34">
        <f>SUM(B37:C37)</f>
        <v>-45.2760000000053</v>
      </c>
      <c r="E37" s="145"/>
      <c r="F37" s="182">
        <f>SUM(F32:F33)-'6 Expense Summary'!I28</f>
        <v>0</v>
      </c>
      <c r="G37" s="182">
        <f>SUM(G32:G33)-'6 Expense Summary'!J28</f>
        <v>0</v>
      </c>
      <c r="H37" s="182">
        <f>SUM(H32:H33)-'6 Expense Summary'!K28</f>
        <v>0</v>
      </c>
      <c r="I37" s="182">
        <f>SUM(I32:I33)-'6 Expense Summary'!L28</f>
        <v>0</v>
      </c>
      <c r="J37" s="182">
        <f>SUM(J32:J33)-'6 Expense Summary'!M28</f>
        <v>0</v>
      </c>
      <c r="K37" s="182">
        <f>SUM(K32:K33)-'6 Expense Summary'!N28</f>
        <v>0</v>
      </c>
      <c r="L37" s="182">
        <f>SUM(L32:L33)-'6 Expense Summary'!O28</f>
        <v>0</v>
      </c>
      <c r="M37" s="182">
        <f>SUM(M32:M33)-'6 Expense Summary'!P28</f>
        <v>0</v>
      </c>
      <c r="N37" s="182">
        <f>SUM(N32:N33)-'6 Expense Summary'!Q28</f>
        <v>0</v>
      </c>
      <c r="O37" s="182">
        <f>SUM(O32:O33)-'6 Expense Summary'!R28</f>
        <v>0</v>
      </c>
      <c r="P37" s="182">
        <f>SUM(P32:P33)-'6 Expense Summary'!AH28</f>
        <v>0</v>
      </c>
      <c r="Q37" s="182">
        <f>SUM(Q32:Q33)-'6 Expense Summary'!AI28</f>
        <v>0</v>
      </c>
      <c r="R37" s="182">
        <f>SUM(R32:R33)-'6 Expense Summary'!AJ28</f>
        <v>0</v>
      </c>
      <c r="S37" s="182">
        <f>SUM(S32:S33)-'6 Expense Summary'!AK28</f>
        <v>0</v>
      </c>
      <c r="T37" s="182">
        <f>SUM(T32:T33)-'6 Expense Summary'!AL28</f>
        <v>0</v>
      </c>
      <c r="U37" s="182">
        <f>SUM(U32:U33)-'6 Expense Summary'!AM28</f>
        <v>0</v>
      </c>
      <c r="V37" s="182">
        <f>SUM(V32:V33)-'6 Expense Summary'!AN28</f>
        <v>0</v>
      </c>
      <c r="W37" s="182">
        <f>SUM(W32:W33)-'6 Expense Summary'!AO28</f>
        <v>0</v>
      </c>
      <c r="X37" s="182">
        <f>SUM(X32:X33)-'6 Expense Summary'!AP28</f>
        <v>0</v>
      </c>
      <c r="Y37" s="182">
        <f>SUM(Y32:Y33)-'6 Expense Summary'!AQ28</f>
        <v>0</v>
      </c>
      <c r="Z37" s="182">
        <f>SUM(Z32:Z33)-'6 Expense Summary'!AR28</f>
        <v>0</v>
      </c>
      <c r="AA37" s="182">
        <f>SUM(AA32:AA33)-'6 Expense Summary'!AS28</f>
        <v>0</v>
      </c>
      <c r="AB37" s="182">
        <f>SUM(AB32:AB33)-'6 Expense Summary'!AT28</f>
        <v>0</v>
      </c>
      <c r="AC37" s="182">
        <f>SUM(AC32:AC33)-'6 Expense Summary'!AU28</f>
        <v>0</v>
      </c>
      <c r="AD37" s="182">
        <f>SUM(AD32:AD33)-'6 Expense Summary'!AV28</f>
        <v>0</v>
      </c>
      <c r="AE37" s="74">
        <f>SUM(F37:O37)</f>
        <v>0</v>
      </c>
      <c r="AF37" s="145"/>
      <c r="AG37" s="209"/>
      <c r="AH37" s="41"/>
    </row>
    <row r="38" spans="1:34" ht="12.75" hidden="1">
      <c r="A38" s="254" t="s">
        <v>116</v>
      </c>
      <c r="B38" s="156"/>
      <c r="C38" s="158"/>
      <c r="D38" s="160"/>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41"/>
      <c r="AG38" s="41"/>
      <c r="AH38" s="41"/>
    </row>
    <row r="40" spans="1:34" ht="12.75">
      <c r="A40" s="255"/>
      <c r="B40" s="256"/>
      <c r="C40" s="256"/>
      <c r="D40" s="256"/>
      <c r="E40" s="145"/>
      <c r="F40" s="148"/>
      <c r="G40" s="148"/>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8"/>
      <c r="AF40" s="145"/>
      <c r="AG40" s="209"/>
      <c r="AH40" s="41"/>
    </row>
    <row r="41" spans="2:3" ht="12.75">
      <c r="B41" s="257"/>
      <c r="C41" s="257"/>
    </row>
    <row r="42" spans="2:3" ht="12.75">
      <c r="B42" s="257"/>
      <c r="C42" s="257"/>
    </row>
    <row r="43" ht="12.75">
      <c r="A43" s="60"/>
    </row>
  </sheetData>
  <sheetProtection/>
  <mergeCells count="4">
    <mergeCell ref="A5:AE5"/>
    <mergeCell ref="B8:D8"/>
    <mergeCell ref="A3:AE3"/>
    <mergeCell ref="A4:AE4"/>
  </mergeCells>
  <printOptions gridLines="1"/>
  <pageMargins left="0.5" right="0.5" top="0.75" bottom="0.75" header="0.5" footer="0.5"/>
  <pageSetup fitToHeight="1" fitToWidth="1" horizontalDpi="600" verticalDpi="600" orientation="landscape" paperSize="5" scale="77" r:id="rId1"/>
  <headerFooter alignWithMargins="0">
    <oddHeader>&amp;R&amp;"Arial,Bold"
</oddHeader>
    <oddFooter>&amp;C&amp;A</oddFooter>
  </headerFooter>
</worksheet>
</file>

<file path=xl/worksheets/sheet11.xml><?xml version="1.0" encoding="utf-8"?>
<worksheet xmlns="http://schemas.openxmlformats.org/spreadsheetml/2006/main" xmlns:r="http://schemas.openxmlformats.org/officeDocument/2006/relationships">
  <sheetPr codeName="Sheet10">
    <tabColor theme="3" tint="0.39998000860214233"/>
    <pageSetUpPr fitToPage="1"/>
  </sheetPr>
  <dimension ref="A1:L76"/>
  <sheetViews>
    <sheetView zoomScalePageLayoutView="0" workbookViewId="0" topLeftCell="A1">
      <selection activeCell="H19" sqref="H19"/>
    </sheetView>
  </sheetViews>
  <sheetFormatPr defaultColWidth="9.28125" defaultRowHeight="12.75"/>
  <cols>
    <col min="1" max="1" width="44.7109375" style="258" bestFit="1" customWidth="1"/>
    <col min="2" max="2" width="22.28125" style="258" customWidth="1"/>
    <col min="3" max="3" width="11.00390625" style="258" customWidth="1"/>
    <col min="4" max="4" width="11.421875" style="258" customWidth="1"/>
    <col min="5" max="7" width="12.28125" style="258" customWidth="1"/>
    <col min="8" max="8" width="9.28125" style="258" customWidth="1"/>
    <col min="9" max="16384" width="9.28125" style="258" customWidth="1"/>
  </cols>
  <sheetData>
    <row r="1" spans="1:7" ht="15.75">
      <c r="A1" s="498" t="s">
        <v>156</v>
      </c>
      <c r="B1" s="498"/>
      <c r="C1" s="498"/>
      <c r="D1" s="498"/>
      <c r="E1" s="498"/>
      <c r="F1" s="498"/>
      <c r="G1" s="498"/>
    </row>
    <row r="2" spans="1:7" ht="15.75" customHeight="1">
      <c r="A2" s="498" t="s">
        <v>214</v>
      </c>
      <c r="B2" s="498"/>
      <c r="C2" s="498"/>
      <c r="D2" s="498"/>
      <c r="E2" s="498"/>
      <c r="F2" s="498"/>
      <c r="G2" s="498"/>
    </row>
    <row r="3" spans="1:7" ht="15.75">
      <c r="A3" s="498" t="str">
        <f>'1 Volume Projections'!B1</f>
        <v>"enter your core name here"</v>
      </c>
      <c r="B3" s="498"/>
      <c r="C3" s="498"/>
      <c r="D3" s="498"/>
      <c r="E3" s="498"/>
      <c r="F3" s="498"/>
      <c r="G3" s="498"/>
    </row>
    <row r="4" spans="1:7" ht="12.75" customHeight="1">
      <c r="A4" s="259"/>
      <c r="B4" s="259"/>
      <c r="C4" s="259"/>
      <c r="D4" s="259"/>
      <c r="E4" s="259"/>
      <c r="F4" s="259"/>
      <c r="G4" s="259"/>
    </row>
    <row r="5" spans="1:7" ht="12.75" customHeight="1">
      <c r="A5" s="361" t="s">
        <v>157</v>
      </c>
      <c r="B5" s="366"/>
      <c r="C5" s="103"/>
      <c r="D5" s="259"/>
      <c r="E5" s="260"/>
      <c r="F5" s="260"/>
      <c r="G5" s="260"/>
    </row>
    <row r="6" spans="1:7" ht="12.75" customHeight="1">
      <c r="A6" s="360" t="s">
        <v>158</v>
      </c>
      <c r="B6" s="357"/>
      <c r="C6" s="175"/>
      <c r="D6" s="259"/>
      <c r="E6" s="260"/>
      <c r="F6" s="260"/>
      <c r="G6" s="260"/>
    </row>
    <row r="7" spans="1:3" ht="12.75" customHeight="1">
      <c r="A7" s="261"/>
      <c r="B7" s="262"/>
      <c r="C7" s="262"/>
    </row>
    <row r="8" spans="1:7" ht="12.75" customHeight="1">
      <c r="A8" s="258" t="s">
        <v>203</v>
      </c>
      <c r="B8" s="353">
        <v>44562</v>
      </c>
      <c r="C8" s="263"/>
      <c r="E8" s="264"/>
      <c r="F8" s="264"/>
      <c r="G8" s="264"/>
    </row>
    <row r="9" spans="1:7" ht="12.75" customHeight="1">
      <c r="A9" s="258" t="s">
        <v>204</v>
      </c>
      <c r="B9" s="354">
        <v>6</v>
      </c>
      <c r="C9" s="263"/>
      <c r="E9" s="264"/>
      <c r="F9" s="264"/>
      <c r="G9" s="264"/>
    </row>
    <row r="10" spans="1:7" ht="12.75" customHeight="1">
      <c r="A10" s="258" t="s">
        <v>196</v>
      </c>
      <c r="B10" s="355">
        <v>0.03</v>
      </c>
      <c r="D10" s="265"/>
      <c r="E10" s="265"/>
      <c r="F10" s="265"/>
      <c r="G10" s="265"/>
    </row>
    <row r="11" spans="1:7" ht="12.75" customHeight="1">
      <c r="A11" s="258" t="s">
        <v>205</v>
      </c>
      <c r="B11" s="355">
        <v>0.9</v>
      </c>
      <c r="D11" s="265"/>
      <c r="E11" s="265"/>
      <c r="F11" s="265"/>
      <c r="G11" s="265"/>
    </row>
    <row r="12" spans="4:7" ht="12.75">
      <c r="D12" s="265"/>
      <c r="E12" s="265"/>
      <c r="F12" s="265"/>
      <c r="G12" s="265"/>
    </row>
    <row r="13" spans="1:7" ht="31.5" customHeight="1">
      <c r="A13" s="266" t="s">
        <v>197</v>
      </c>
      <c r="B13" s="267" t="s">
        <v>334</v>
      </c>
      <c r="C13" s="267" t="s">
        <v>335</v>
      </c>
      <c r="D13" s="268" t="s">
        <v>336</v>
      </c>
      <c r="E13" s="268" t="s">
        <v>337</v>
      </c>
      <c r="F13" s="268" t="s">
        <v>338</v>
      </c>
      <c r="G13" s="268" t="s">
        <v>339</v>
      </c>
    </row>
    <row r="14" spans="1:7" ht="15">
      <c r="A14" s="264" t="s">
        <v>198</v>
      </c>
      <c r="B14" s="269"/>
      <c r="C14" s="270"/>
      <c r="D14" s="270"/>
      <c r="E14" s="270"/>
      <c r="F14" s="270"/>
      <c r="G14" s="270"/>
    </row>
    <row r="15" spans="1:7" ht="12.75">
      <c r="A15" s="271">
        <f>'8 Revenue Summary'!F8:F8</f>
        <v>0</v>
      </c>
      <c r="B15" s="272">
        <f>'8 Revenue Summary'!F29</f>
        <v>0</v>
      </c>
      <c r="C15" s="273">
        <f>(B15*$B$11)*$B$9/12</f>
        <v>0</v>
      </c>
      <c r="D15" s="274">
        <f aca="true" t="shared" si="0" ref="D15:D24">+B15*(1+$B$10)</f>
        <v>0</v>
      </c>
      <c r="E15" s="274">
        <f aca="true" t="shared" si="1" ref="E15:G24">+D15*(1+$B$10)</f>
        <v>0</v>
      </c>
      <c r="F15" s="274">
        <f t="shared" si="1"/>
        <v>0</v>
      </c>
      <c r="G15" s="274">
        <f t="shared" si="1"/>
        <v>0</v>
      </c>
    </row>
    <row r="16" spans="1:7" ht="12.75">
      <c r="A16" s="271">
        <f>'8 Revenue Summary'!G8</f>
        <v>0</v>
      </c>
      <c r="B16" s="272">
        <f>'8 Revenue Summary'!G29</f>
        <v>0</v>
      </c>
      <c r="C16" s="273">
        <f aca="true" t="shared" si="2" ref="C16:C24">(B16*$B$11)*$B$9/12</f>
        <v>0</v>
      </c>
      <c r="D16" s="274">
        <f t="shared" si="0"/>
        <v>0</v>
      </c>
      <c r="E16" s="274">
        <f t="shared" si="1"/>
        <v>0</v>
      </c>
      <c r="F16" s="274">
        <f t="shared" si="1"/>
        <v>0</v>
      </c>
      <c r="G16" s="274">
        <f t="shared" si="1"/>
        <v>0</v>
      </c>
    </row>
    <row r="17" spans="1:7" ht="12.75">
      <c r="A17" s="271">
        <f>'8 Revenue Summary'!H8</f>
        <v>0</v>
      </c>
      <c r="B17" s="272">
        <f>'8 Revenue Summary'!H29</f>
        <v>0</v>
      </c>
      <c r="C17" s="273">
        <f t="shared" si="2"/>
        <v>0</v>
      </c>
      <c r="D17" s="274">
        <f t="shared" si="0"/>
        <v>0</v>
      </c>
      <c r="E17" s="274">
        <f t="shared" si="1"/>
        <v>0</v>
      </c>
      <c r="F17" s="274">
        <f t="shared" si="1"/>
        <v>0</v>
      </c>
      <c r="G17" s="274">
        <f t="shared" si="1"/>
        <v>0</v>
      </c>
    </row>
    <row r="18" spans="1:7" ht="12.75">
      <c r="A18" s="271">
        <f>'8 Revenue Summary'!I8</f>
        <v>0</v>
      </c>
      <c r="B18" s="272">
        <f>'8 Revenue Summary'!I29</f>
        <v>0</v>
      </c>
      <c r="C18" s="273">
        <f t="shared" si="2"/>
        <v>0</v>
      </c>
      <c r="D18" s="274">
        <f t="shared" si="0"/>
        <v>0</v>
      </c>
      <c r="E18" s="274">
        <f t="shared" si="1"/>
        <v>0</v>
      </c>
      <c r="F18" s="274">
        <f t="shared" si="1"/>
        <v>0</v>
      </c>
      <c r="G18" s="274">
        <f t="shared" si="1"/>
        <v>0</v>
      </c>
    </row>
    <row r="19" spans="1:7" ht="12.75">
      <c r="A19" s="271">
        <f>'8 Revenue Summary'!J8</f>
        <v>0</v>
      </c>
      <c r="B19" s="272">
        <f>'8 Revenue Summary'!J29</f>
        <v>0</v>
      </c>
      <c r="C19" s="273">
        <f t="shared" si="2"/>
        <v>0</v>
      </c>
      <c r="D19" s="274">
        <f t="shared" si="0"/>
        <v>0</v>
      </c>
      <c r="E19" s="274">
        <f t="shared" si="1"/>
        <v>0</v>
      </c>
      <c r="F19" s="274">
        <f t="shared" si="1"/>
        <v>0</v>
      </c>
      <c r="G19" s="274">
        <f t="shared" si="1"/>
        <v>0</v>
      </c>
    </row>
    <row r="20" spans="1:7" ht="12.75">
      <c r="A20" s="271">
        <f>'8 Revenue Summary'!K8</f>
        <v>0</v>
      </c>
      <c r="B20" s="272">
        <f>'8 Revenue Summary'!K29</f>
        <v>0</v>
      </c>
      <c r="C20" s="273">
        <f t="shared" si="2"/>
        <v>0</v>
      </c>
      <c r="D20" s="274">
        <f t="shared" si="0"/>
        <v>0</v>
      </c>
      <c r="E20" s="274">
        <f t="shared" si="1"/>
        <v>0</v>
      </c>
      <c r="F20" s="274">
        <f t="shared" si="1"/>
        <v>0</v>
      </c>
      <c r="G20" s="274">
        <f t="shared" si="1"/>
        <v>0</v>
      </c>
    </row>
    <row r="21" spans="1:7" ht="12.75">
      <c r="A21" s="271">
        <f>'8 Revenue Summary'!L8</f>
        <v>0</v>
      </c>
      <c r="B21" s="272">
        <f>'8 Revenue Summary'!L29</f>
        <v>0</v>
      </c>
      <c r="C21" s="273">
        <f t="shared" si="2"/>
        <v>0</v>
      </c>
      <c r="D21" s="274">
        <f t="shared" si="0"/>
        <v>0</v>
      </c>
      <c r="E21" s="274">
        <f t="shared" si="1"/>
        <v>0</v>
      </c>
      <c r="F21" s="274">
        <f t="shared" si="1"/>
        <v>0</v>
      </c>
      <c r="G21" s="274">
        <f t="shared" si="1"/>
        <v>0</v>
      </c>
    </row>
    <row r="22" spans="1:7" ht="12.75">
      <c r="A22" s="271">
        <f>'8 Revenue Summary'!M8</f>
        <v>0</v>
      </c>
      <c r="B22" s="272">
        <f>'8 Revenue Summary'!M29</f>
        <v>0</v>
      </c>
      <c r="C22" s="273">
        <f t="shared" si="2"/>
        <v>0</v>
      </c>
      <c r="D22" s="274">
        <f t="shared" si="0"/>
        <v>0</v>
      </c>
      <c r="E22" s="274">
        <f t="shared" si="1"/>
        <v>0</v>
      </c>
      <c r="F22" s="274">
        <f t="shared" si="1"/>
        <v>0</v>
      </c>
      <c r="G22" s="274">
        <f t="shared" si="1"/>
        <v>0</v>
      </c>
    </row>
    <row r="23" spans="1:7" ht="12.75">
      <c r="A23" s="271">
        <f>'8 Revenue Summary'!N8</f>
        <v>0</v>
      </c>
      <c r="B23" s="272">
        <f>'8 Revenue Summary'!N29</f>
        <v>0</v>
      </c>
      <c r="C23" s="273">
        <f t="shared" si="2"/>
        <v>0</v>
      </c>
      <c r="D23" s="274">
        <f t="shared" si="0"/>
        <v>0</v>
      </c>
      <c r="E23" s="274">
        <f t="shared" si="1"/>
        <v>0</v>
      </c>
      <c r="F23" s="274">
        <f t="shared" si="1"/>
        <v>0</v>
      </c>
      <c r="G23" s="274">
        <f t="shared" si="1"/>
        <v>0</v>
      </c>
    </row>
    <row r="24" spans="1:7" ht="12.75">
      <c r="A24" s="271">
        <f>'8 Revenue Summary'!O8</f>
        <v>0</v>
      </c>
      <c r="B24" s="272">
        <f>'8 Revenue Summary'!O29</f>
        <v>0</v>
      </c>
      <c r="C24" s="273">
        <f t="shared" si="2"/>
        <v>0</v>
      </c>
      <c r="D24" s="274">
        <f t="shared" si="0"/>
        <v>0</v>
      </c>
      <c r="E24" s="274">
        <f t="shared" si="1"/>
        <v>0</v>
      </c>
      <c r="F24" s="274">
        <f t="shared" si="1"/>
        <v>0</v>
      </c>
      <c r="G24" s="274">
        <f t="shared" si="1"/>
        <v>0</v>
      </c>
    </row>
    <row r="25" spans="1:7" ht="12.75">
      <c r="A25" s="271">
        <f>'8 Revenue Summary'!P8</f>
        <v>0</v>
      </c>
      <c r="B25" s="272">
        <f>'8 Revenue Summary'!P29</f>
        <v>0</v>
      </c>
      <c r="C25" s="273">
        <f aca="true" t="shared" si="3" ref="C25:C33">(B25*$B$11)*$B$9/12</f>
        <v>0</v>
      </c>
      <c r="D25" s="274">
        <f aca="true" t="shared" si="4" ref="D25:D33">+B25*(1+$B$10)</f>
        <v>0</v>
      </c>
      <c r="E25" s="274">
        <f aca="true" t="shared" si="5" ref="E25:E33">+D25*(1+$B$10)</f>
        <v>0</v>
      </c>
      <c r="F25" s="274">
        <f aca="true" t="shared" si="6" ref="F25:F33">+E25*(1+$B$10)</f>
        <v>0</v>
      </c>
      <c r="G25" s="274">
        <f aca="true" t="shared" si="7" ref="G25:G33">+F25*(1+$B$10)</f>
        <v>0</v>
      </c>
    </row>
    <row r="26" spans="1:7" ht="12.75">
      <c r="A26" s="271">
        <f>'8 Revenue Summary'!Q8</f>
        <v>0</v>
      </c>
      <c r="B26" s="272">
        <f>'8 Revenue Summary'!Q29</f>
        <v>0</v>
      </c>
      <c r="C26" s="273">
        <f t="shared" si="3"/>
        <v>0</v>
      </c>
      <c r="D26" s="274">
        <f t="shared" si="4"/>
        <v>0</v>
      </c>
      <c r="E26" s="274">
        <f t="shared" si="5"/>
        <v>0</v>
      </c>
      <c r="F26" s="274">
        <f t="shared" si="6"/>
        <v>0</v>
      </c>
      <c r="G26" s="274">
        <f t="shared" si="7"/>
        <v>0</v>
      </c>
    </row>
    <row r="27" spans="1:7" ht="12.75">
      <c r="A27" s="271">
        <f>'8 Revenue Summary'!R8</f>
        <v>0</v>
      </c>
      <c r="B27" s="272">
        <f>'8 Revenue Summary'!R29</f>
        <v>0</v>
      </c>
      <c r="C27" s="273">
        <f t="shared" si="3"/>
        <v>0</v>
      </c>
      <c r="D27" s="274">
        <f t="shared" si="4"/>
        <v>0</v>
      </c>
      <c r="E27" s="274">
        <f t="shared" si="5"/>
        <v>0</v>
      </c>
      <c r="F27" s="274">
        <f t="shared" si="6"/>
        <v>0</v>
      </c>
      <c r="G27" s="274">
        <f t="shared" si="7"/>
        <v>0</v>
      </c>
    </row>
    <row r="28" spans="1:7" ht="12.75">
      <c r="A28" s="271">
        <f>'8 Revenue Summary'!S8</f>
        <v>0</v>
      </c>
      <c r="B28" s="272">
        <f>'8 Revenue Summary'!S29</f>
        <v>0</v>
      </c>
      <c r="C28" s="273">
        <f t="shared" si="3"/>
        <v>0</v>
      </c>
      <c r="D28" s="274">
        <f t="shared" si="4"/>
        <v>0</v>
      </c>
      <c r="E28" s="274">
        <f t="shared" si="5"/>
        <v>0</v>
      </c>
      <c r="F28" s="274">
        <f t="shared" si="6"/>
        <v>0</v>
      </c>
      <c r="G28" s="274">
        <f t="shared" si="7"/>
        <v>0</v>
      </c>
    </row>
    <row r="29" spans="1:7" ht="12.75">
      <c r="A29" s="271">
        <f>'8 Revenue Summary'!T8</f>
        <v>0</v>
      </c>
      <c r="B29" s="272">
        <f>'8 Revenue Summary'!T29</f>
        <v>0</v>
      </c>
      <c r="C29" s="273">
        <f t="shared" si="3"/>
        <v>0</v>
      </c>
      <c r="D29" s="274">
        <f t="shared" si="4"/>
        <v>0</v>
      </c>
      <c r="E29" s="274">
        <f t="shared" si="5"/>
        <v>0</v>
      </c>
      <c r="F29" s="274">
        <f t="shared" si="6"/>
        <v>0</v>
      </c>
      <c r="G29" s="274">
        <f t="shared" si="7"/>
        <v>0</v>
      </c>
    </row>
    <row r="30" spans="1:7" ht="12.75">
      <c r="A30" s="271">
        <f>'8 Revenue Summary'!U8</f>
        <v>0</v>
      </c>
      <c r="B30" s="272">
        <f>'8 Revenue Summary'!U29</f>
        <v>0</v>
      </c>
      <c r="C30" s="273">
        <f t="shared" si="3"/>
        <v>0</v>
      </c>
      <c r="D30" s="274">
        <f t="shared" si="4"/>
        <v>0</v>
      </c>
      <c r="E30" s="274">
        <f t="shared" si="5"/>
        <v>0</v>
      </c>
      <c r="F30" s="274">
        <f t="shared" si="6"/>
        <v>0</v>
      </c>
      <c r="G30" s="274">
        <f t="shared" si="7"/>
        <v>0</v>
      </c>
    </row>
    <row r="31" spans="1:7" ht="12.75">
      <c r="A31" s="271">
        <f>'8 Revenue Summary'!V8</f>
        <v>0</v>
      </c>
      <c r="B31" s="272">
        <f>'8 Revenue Summary'!V29</f>
        <v>0</v>
      </c>
      <c r="C31" s="273">
        <f t="shared" si="3"/>
        <v>0</v>
      </c>
      <c r="D31" s="274">
        <f t="shared" si="4"/>
        <v>0</v>
      </c>
      <c r="E31" s="274">
        <f t="shared" si="5"/>
        <v>0</v>
      </c>
      <c r="F31" s="274">
        <f t="shared" si="6"/>
        <v>0</v>
      </c>
      <c r="G31" s="274">
        <f t="shared" si="7"/>
        <v>0</v>
      </c>
    </row>
    <row r="32" spans="1:7" ht="12.75">
      <c r="A32" s="271">
        <f>'8 Revenue Summary'!W8</f>
        <v>0</v>
      </c>
      <c r="B32" s="272">
        <f>'8 Revenue Summary'!W29</f>
        <v>0</v>
      </c>
      <c r="C32" s="273">
        <f t="shared" si="3"/>
        <v>0</v>
      </c>
      <c r="D32" s="274">
        <f t="shared" si="4"/>
        <v>0</v>
      </c>
      <c r="E32" s="274">
        <f t="shared" si="5"/>
        <v>0</v>
      </c>
      <c r="F32" s="274">
        <f t="shared" si="6"/>
        <v>0</v>
      </c>
      <c r="G32" s="274">
        <f t="shared" si="7"/>
        <v>0</v>
      </c>
    </row>
    <row r="33" spans="1:7" ht="12.75">
      <c r="A33" s="271">
        <f>'8 Revenue Summary'!X8</f>
        <v>0</v>
      </c>
      <c r="B33" s="272">
        <f>'8 Revenue Summary'!X29</f>
        <v>0</v>
      </c>
      <c r="C33" s="273">
        <f t="shared" si="3"/>
        <v>0</v>
      </c>
      <c r="D33" s="274">
        <f t="shared" si="4"/>
        <v>0</v>
      </c>
      <c r="E33" s="274">
        <f t="shared" si="5"/>
        <v>0</v>
      </c>
      <c r="F33" s="274">
        <f t="shared" si="6"/>
        <v>0</v>
      </c>
      <c r="G33" s="274">
        <f t="shared" si="7"/>
        <v>0</v>
      </c>
    </row>
    <row r="34" spans="1:7" ht="12.75">
      <c r="A34" s="271">
        <f>'8 Revenue Summary'!Y8</f>
        <v>0</v>
      </c>
      <c r="B34" s="272">
        <f>'8 Revenue Summary'!Y29</f>
        <v>0</v>
      </c>
      <c r="C34" s="273">
        <f>(B34*$B$11)*$B$9/12</f>
        <v>0</v>
      </c>
      <c r="D34" s="274">
        <f>+B34*(1+$B$10)</f>
        <v>0</v>
      </c>
      <c r="E34" s="274">
        <f>+D34*(1+$B$10)</f>
        <v>0</v>
      </c>
      <c r="F34" s="274">
        <f>+E34*(1+$B$10)</f>
        <v>0</v>
      </c>
      <c r="G34" s="274">
        <f>+F34*(1+$B$10)</f>
        <v>0</v>
      </c>
    </row>
    <row r="35" spans="1:7" ht="12.75">
      <c r="A35" s="271">
        <f>'8 Revenue Summary'!Z8</f>
        <v>0</v>
      </c>
      <c r="B35" s="272">
        <f>'8 Revenue Summary'!Z29</f>
        <v>0</v>
      </c>
      <c r="C35" s="273">
        <f>(B35*$B$11)*$B$9/12</f>
        <v>0</v>
      </c>
      <c r="D35" s="274">
        <f>+B35*(1+$B$10)</f>
        <v>0</v>
      </c>
      <c r="E35" s="274">
        <f>+D35*(1+$B$10)</f>
        <v>0</v>
      </c>
      <c r="F35" s="274">
        <f>+E35*(1+$B$10)</f>
        <v>0</v>
      </c>
      <c r="G35" s="274">
        <f>+F35*(1+$B$10)</f>
        <v>0</v>
      </c>
    </row>
    <row r="36" spans="1:7" ht="12.75">
      <c r="A36" s="271">
        <f>'8 Revenue Summary'!AA8</f>
        <v>0</v>
      </c>
      <c r="B36" s="272">
        <f>'8 Revenue Summary'!AA29</f>
        <v>0</v>
      </c>
      <c r="C36" s="273">
        <f>(B36*$B$11)*$B$9/12</f>
        <v>0</v>
      </c>
      <c r="D36" s="274">
        <f>+B36*(1+$B$10)</f>
        <v>0</v>
      </c>
      <c r="E36" s="274">
        <f>+D36*(1+$B$10)</f>
        <v>0</v>
      </c>
      <c r="F36" s="274">
        <f>+E36*(1+$B$10)</f>
        <v>0</v>
      </c>
      <c r="G36" s="274">
        <f>+F36*(1+$B$10)</f>
        <v>0</v>
      </c>
    </row>
    <row r="37" spans="1:7" ht="12.75">
      <c r="A37" s="271">
        <f>'8 Revenue Summary'!AB8</f>
        <v>0</v>
      </c>
      <c r="B37" s="272">
        <f>'8 Revenue Summary'!AB29</f>
        <v>0</v>
      </c>
      <c r="C37" s="273">
        <f>(B37*$B$11)*$B$9/12</f>
        <v>0</v>
      </c>
      <c r="D37" s="274">
        <f>+B37*(1+$B$10)</f>
        <v>0</v>
      </c>
      <c r="E37" s="274">
        <f>+D37*(1+$B$10)</f>
        <v>0</v>
      </c>
      <c r="F37" s="274">
        <f>+E37*(1+$B$10)</f>
        <v>0</v>
      </c>
      <c r="G37" s="274">
        <f>+F37*(1+$B$10)</f>
        <v>0</v>
      </c>
    </row>
    <row r="38" spans="1:7" ht="12.75">
      <c r="A38" s="271">
        <f>'8 Revenue Summary'!AC8</f>
        <v>0</v>
      </c>
      <c r="B38" s="272">
        <f>'8 Revenue Summary'!AC29</f>
        <v>0</v>
      </c>
      <c r="C38" s="273">
        <f>(B38*$B$11)*$B$9/12</f>
        <v>0</v>
      </c>
      <c r="D38" s="274">
        <f>+B38*(1+$B$10)</f>
        <v>0</v>
      </c>
      <c r="E38" s="274">
        <f>+D38*(1+$B$10)</f>
        <v>0</v>
      </c>
      <c r="F38" s="274">
        <f>+E38*(1+$B$10)</f>
        <v>0</v>
      </c>
      <c r="G38" s="274">
        <f>+F38*(1+$B$10)</f>
        <v>0</v>
      </c>
    </row>
    <row r="39" spans="1:7" ht="12.75">
      <c r="A39" s="271">
        <f>'8 Revenue Summary'!AD8</f>
        <v>0</v>
      </c>
      <c r="B39" s="272">
        <f>'8 Revenue Summary'!AD29</f>
        <v>0</v>
      </c>
      <c r="C39" s="273">
        <f>(B39*$B$11)*$B$9/12</f>
        <v>0</v>
      </c>
      <c r="D39" s="274">
        <f>+B39*(1+$B$10)</f>
        <v>0</v>
      </c>
      <c r="E39" s="274">
        <f>+D39*(1+$B$10)</f>
        <v>0</v>
      </c>
      <c r="F39" s="274">
        <f>+E39*(1+$B$10)</f>
        <v>0</v>
      </c>
      <c r="G39" s="274">
        <f>+F39*(1+$B$10)</f>
        <v>0</v>
      </c>
    </row>
    <row r="40" spans="1:7" ht="12.75">
      <c r="A40" s="266" t="s">
        <v>201</v>
      </c>
      <c r="B40" s="275">
        <f>SUM(B15:B39)</f>
        <v>0</v>
      </c>
      <c r="C40" s="275">
        <f>SUM(C15:C39)</f>
        <v>0</v>
      </c>
      <c r="D40" s="275">
        <f>SUM(D15:D39)</f>
        <v>0</v>
      </c>
      <c r="E40" s="275">
        <f>SUM(E15:E39)</f>
        <v>0</v>
      </c>
      <c r="F40" s="275">
        <f>SUM(F15:F39)</f>
        <v>0</v>
      </c>
      <c r="G40" s="275">
        <f>SUM(G15:G39)</f>
        <v>0</v>
      </c>
    </row>
    <row r="41" spans="2:7" ht="15">
      <c r="B41" s="276"/>
      <c r="C41" s="277"/>
      <c r="D41" s="277"/>
      <c r="E41" s="277"/>
      <c r="F41" s="277"/>
      <c r="G41" s="277"/>
    </row>
    <row r="42" spans="1:7" ht="36" customHeight="1">
      <c r="A42" s="266" t="s">
        <v>199</v>
      </c>
      <c r="B42" s="267" t="s">
        <v>334</v>
      </c>
      <c r="C42" s="267" t="s">
        <v>335</v>
      </c>
      <c r="D42" s="268" t="s">
        <v>336</v>
      </c>
      <c r="E42" s="268" t="s">
        <v>337</v>
      </c>
      <c r="F42" s="268" t="s">
        <v>338</v>
      </c>
      <c r="G42" s="268" t="s">
        <v>339</v>
      </c>
    </row>
    <row r="43" spans="1:12" ht="12.75">
      <c r="A43" s="264" t="s">
        <v>200</v>
      </c>
      <c r="B43" s="278"/>
      <c r="C43" s="279"/>
      <c r="D43" s="279"/>
      <c r="E43" s="279"/>
      <c r="F43" s="279"/>
      <c r="G43" s="279"/>
      <c r="L43" s="280"/>
    </row>
    <row r="44" spans="1:7" ht="12.75">
      <c r="A44" s="281">
        <f>'2 Salary &amp; Fringe'!A12</f>
        <v>0</v>
      </c>
      <c r="B44" s="272">
        <f>'2 Salary &amp; Fringe'!I12</f>
        <v>0</v>
      </c>
      <c r="C44" s="273">
        <f aca="true" t="shared" si="8" ref="C44:C52">(B44)*$B$9/12</f>
        <v>0</v>
      </c>
      <c r="D44" s="274">
        <f>+B44*(1+$B$10)</f>
        <v>0</v>
      </c>
      <c r="E44" s="274">
        <f aca="true" t="shared" si="9" ref="E44:G52">+D44*(1+$B$10)</f>
        <v>0</v>
      </c>
      <c r="F44" s="274">
        <f t="shared" si="9"/>
        <v>0</v>
      </c>
      <c r="G44" s="274">
        <f t="shared" si="9"/>
        <v>0</v>
      </c>
    </row>
    <row r="45" spans="1:7" ht="12.75">
      <c r="A45" s="281">
        <f>'2 Salary &amp; Fringe'!A13</f>
        <v>0</v>
      </c>
      <c r="B45" s="272">
        <f>'2 Salary &amp; Fringe'!I13</f>
        <v>0</v>
      </c>
      <c r="C45" s="273">
        <f t="shared" si="8"/>
        <v>0</v>
      </c>
      <c r="D45" s="274">
        <f aca="true" t="shared" si="10" ref="D45:D52">+B45*(1+$B$10)</f>
        <v>0</v>
      </c>
      <c r="E45" s="274">
        <f t="shared" si="9"/>
        <v>0</v>
      </c>
      <c r="F45" s="274">
        <f t="shared" si="9"/>
        <v>0</v>
      </c>
      <c r="G45" s="274">
        <f t="shared" si="9"/>
        <v>0</v>
      </c>
    </row>
    <row r="46" spans="1:7" ht="12.75">
      <c r="A46" s="281">
        <f>'2 Salary &amp; Fringe'!A14</f>
        <v>0</v>
      </c>
      <c r="B46" s="272">
        <f>'2 Salary &amp; Fringe'!I14</f>
        <v>0</v>
      </c>
      <c r="C46" s="273">
        <f t="shared" si="8"/>
        <v>0</v>
      </c>
      <c r="D46" s="274">
        <f t="shared" si="10"/>
        <v>0</v>
      </c>
      <c r="E46" s="274">
        <f t="shared" si="9"/>
        <v>0</v>
      </c>
      <c r="F46" s="274">
        <f t="shared" si="9"/>
        <v>0</v>
      </c>
      <c r="G46" s="274">
        <f t="shared" si="9"/>
        <v>0</v>
      </c>
    </row>
    <row r="47" spans="1:7" ht="12.75">
      <c r="A47" s="281">
        <f>'2 Salary &amp; Fringe'!A15</f>
        <v>0</v>
      </c>
      <c r="B47" s="272">
        <f>'2 Salary &amp; Fringe'!I15</f>
        <v>0</v>
      </c>
      <c r="C47" s="273">
        <f t="shared" si="8"/>
        <v>0</v>
      </c>
      <c r="D47" s="274">
        <f t="shared" si="10"/>
        <v>0</v>
      </c>
      <c r="E47" s="274">
        <f t="shared" si="9"/>
        <v>0</v>
      </c>
      <c r="F47" s="274">
        <f t="shared" si="9"/>
        <v>0</v>
      </c>
      <c r="G47" s="274">
        <f t="shared" si="9"/>
        <v>0</v>
      </c>
    </row>
    <row r="48" spans="1:7" ht="12.75">
      <c r="A48" s="281">
        <f>'2 Salary &amp; Fringe'!A16</f>
        <v>0</v>
      </c>
      <c r="B48" s="272">
        <f>'2 Salary &amp; Fringe'!I16</f>
        <v>0</v>
      </c>
      <c r="C48" s="273">
        <f t="shared" si="8"/>
        <v>0</v>
      </c>
      <c r="D48" s="274">
        <f t="shared" si="10"/>
        <v>0</v>
      </c>
      <c r="E48" s="274">
        <f t="shared" si="9"/>
        <v>0</v>
      </c>
      <c r="F48" s="274">
        <f t="shared" si="9"/>
        <v>0</v>
      </c>
      <c r="G48" s="274">
        <f t="shared" si="9"/>
        <v>0</v>
      </c>
    </row>
    <row r="49" spans="1:7" ht="12.75">
      <c r="A49" s="281">
        <f>'2 Salary &amp; Fringe'!A17</f>
        <v>0</v>
      </c>
      <c r="B49" s="272">
        <f>'2 Salary &amp; Fringe'!I17</f>
        <v>0</v>
      </c>
      <c r="C49" s="273">
        <f t="shared" si="8"/>
        <v>0</v>
      </c>
      <c r="D49" s="274">
        <f t="shared" si="10"/>
        <v>0</v>
      </c>
      <c r="E49" s="274">
        <f t="shared" si="9"/>
        <v>0</v>
      </c>
      <c r="F49" s="274">
        <f t="shared" si="9"/>
        <v>0</v>
      </c>
      <c r="G49" s="274">
        <f t="shared" si="9"/>
        <v>0</v>
      </c>
    </row>
    <row r="50" spans="1:7" ht="12.75">
      <c r="A50" s="281">
        <f>'2 Salary &amp; Fringe'!A18</f>
        <v>0</v>
      </c>
      <c r="B50" s="272">
        <f>'2 Salary &amp; Fringe'!I18</f>
        <v>0</v>
      </c>
      <c r="C50" s="273">
        <f t="shared" si="8"/>
        <v>0</v>
      </c>
      <c r="D50" s="274">
        <f t="shared" si="10"/>
        <v>0</v>
      </c>
      <c r="E50" s="274">
        <f t="shared" si="9"/>
        <v>0</v>
      </c>
      <c r="F50" s="274">
        <f t="shared" si="9"/>
        <v>0</v>
      </c>
      <c r="G50" s="274">
        <f t="shared" si="9"/>
        <v>0</v>
      </c>
    </row>
    <row r="51" spans="1:7" ht="12.75">
      <c r="A51" s="281">
        <f>'2 Salary &amp; Fringe'!A19</f>
        <v>0</v>
      </c>
      <c r="B51" s="272">
        <f>'2 Salary &amp; Fringe'!I19</f>
        <v>0</v>
      </c>
      <c r="C51" s="273">
        <f t="shared" si="8"/>
        <v>0</v>
      </c>
      <c r="D51" s="274">
        <f t="shared" si="10"/>
        <v>0</v>
      </c>
      <c r="E51" s="274">
        <f t="shared" si="9"/>
        <v>0</v>
      </c>
      <c r="F51" s="274">
        <f t="shared" si="9"/>
        <v>0</v>
      </c>
      <c r="G51" s="274">
        <f t="shared" si="9"/>
        <v>0</v>
      </c>
    </row>
    <row r="52" spans="1:7" ht="12.75">
      <c r="A52" s="281">
        <f>'2 Salary &amp; Fringe'!A20</f>
        <v>0</v>
      </c>
      <c r="B52" s="272">
        <f>'2 Salary &amp; Fringe'!I20</f>
        <v>0</v>
      </c>
      <c r="C52" s="273">
        <f t="shared" si="8"/>
        <v>0</v>
      </c>
      <c r="D52" s="274">
        <f t="shared" si="10"/>
        <v>0</v>
      </c>
      <c r="E52" s="274">
        <f t="shared" si="9"/>
        <v>0</v>
      </c>
      <c r="F52" s="274">
        <f t="shared" si="9"/>
        <v>0</v>
      </c>
      <c r="G52" s="274">
        <f t="shared" si="9"/>
        <v>0</v>
      </c>
    </row>
    <row r="53" spans="1:7" ht="12.75">
      <c r="A53" s="282" t="s">
        <v>206</v>
      </c>
      <c r="B53" s="275">
        <f aca="true" t="shared" si="11" ref="B53:G53">SUM(B44:B52)</f>
        <v>0</v>
      </c>
      <c r="C53" s="283">
        <f t="shared" si="11"/>
        <v>0</v>
      </c>
      <c r="D53" s="283">
        <f t="shared" si="11"/>
        <v>0</v>
      </c>
      <c r="E53" s="283">
        <f t="shared" si="11"/>
        <v>0</v>
      </c>
      <c r="F53" s="283">
        <f t="shared" si="11"/>
        <v>0</v>
      </c>
      <c r="G53" s="283">
        <f t="shared" si="11"/>
        <v>0</v>
      </c>
    </row>
    <row r="54" spans="2:7" ht="12.75">
      <c r="B54" s="284"/>
      <c r="C54" s="274"/>
      <c r="D54" s="274"/>
      <c r="E54" s="274"/>
      <c r="F54" s="274"/>
      <c r="G54" s="274"/>
    </row>
    <row r="55" spans="1:7" ht="12.75">
      <c r="A55" s="264" t="s">
        <v>127</v>
      </c>
      <c r="B55" s="285"/>
      <c r="C55" s="274"/>
      <c r="D55" s="274"/>
      <c r="E55" s="274"/>
      <c r="F55" s="274"/>
      <c r="G55" s="274"/>
    </row>
    <row r="56" spans="1:7" ht="12.75">
      <c r="A56" s="286" t="s">
        <v>208</v>
      </c>
      <c r="B56" s="287">
        <f>'3 Other Direct Expenses'!B54</f>
        <v>0</v>
      </c>
      <c r="C56" s="273">
        <f>(B56*$B$11)*$B$9/12</f>
        <v>0</v>
      </c>
      <c r="D56" s="274">
        <f>+B56*(1+$B$10)</f>
        <v>0</v>
      </c>
      <c r="E56" s="274">
        <f aca="true" t="shared" si="12" ref="E56:G58">+D56*(1+$B$10)</f>
        <v>0</v>
      </c>
      <c r="F56" s="274">
        <f t="shared" si="12"/>
        <v>0</v>
      </c>
      <c r="G56" s="274">
        <f t="shared" si="12"/>
        <v>0</v>
      </c>
    </row>
    <row r="57" spans="1:7" ht="12.75">
      <c r="A57" s="286" t="s">
        <v>209</v>
      </c>
      <c r="B57" s="287">
        <f>'5 Equipment Depreciation'!D59</f>
        <v>0</v>
      </c>
      <c r="C57" s="273">
        <f>(B57*$B$11)*$B$9/12</f>
        <v>0</v>
      </c>
      <c r="D57" s="274">
        <f>'5 Equipment Depreciation'!E59</f>
        <v>0</v>
      </c>
      <c r="E57" s="274">
        <f>'5 Equipment Depreciation'!F59</f>
        <v>0</v>
      </c>
      <c r="F57" s="274">
        <f>'5 Equipment Depreciation'!G59</f>
        <v>0</v>
      </c>
      <c r="G57" s="274">
        <f>'5 Equipment Depreciation'!H59</f>
        <v>0</v>
      </c>
    </row>
    <row r="58" spans="1:7" ht="12.75">
      <c r="A58" s="286" t="s">
        <v>210</v>
      </c>
      <c r="B58" s="287">
        <f>'4 Admin Overhead Expenses'!I36</f>
        <v>0</v>
      </c>
      <c r="C58" s="273">
        <f>(B58*$B$11)*$B$9/12</f>
        <v>0</v>
      </c>
      <c r="D58" s="274">
        <f>+B58*(1+$B$10)</f>
        <v>0</v>
      </c>
      <c r="E58" s="274">
        <f t="shared" si="12"/>
        <v>0</v>
      </c>
      <c r="F58" s="274">
        <f t="shared" si="12"/>
        <v>0</v>
      </c>
      <c r="G58" s="274">
        <f t="shared" si="12"/>
        <v>0</v>
      </c>
    </row>
    <row r="59" spans="2:7" ht="12.75">
      <c r="B59" s="284"/>
      <c r="C59" s="274"/>
      <c r="D59" s="274"/>
      <c r="E59" s="274"/>
      <c r="F59" s="274"/>
      <c r="G59" s="274"/>
    </row>
    <row r="60" spans="1:7" ht="12.75">
      <c r="A60" s="282" t="s">
        <v>207</v>
      </c>
      <c r="B60" s="275">
        <f aca="true" t="shared" si="13" ref="B60:G60">SUM(B56:B59)</f>
        <v>0</v>
      </c>
      <c r="C60" s="283">
        <f t="shared" si="13"/>
        <v>0</v>
      </c>
      <c r="D60" s="283">
        <f t="shared" si="13"/>
        <v>0</v>
      </c>
      <c r="E60" s="283">
        <f t="shared" si="13"/>
        <v>0</v>
      </c>
      <c r="F60" s="283">
        <f t="shared" si="13"/>
        <v>0</v>
      </c>
      <c r="G60" s="283">
        <f t="shared" si="13"/>
        <v>0</v>
      </c>
    </row>
    <row r="61" spans="1:7" ht="12.75">
      <c r="A61" s="264"/>
      <c r="B61" s="264"/>
      <c r="C61" s="288"/>
      <c r="D61" s="288"/>
      <c r="E61" s="288"/>
      <c r="F61" s="288"/>
      <c r="G61" s="288"/>
    </row>
    <row r="62" spans="1:7" ht="15.75" customHeight="1">
      <c r="A62" s="266" t="s">
        <v>202</v>
      </c>
      <c r="B62" s="275">
        <f aca="true" t="shared" si="14" ref="B62:G62">B53+B60</f>
        <v>0</v>
      </c>
      <c r="C62" s="275">
        <f t="shared" si="14"/>
        <v>0</v>
      </c>
      <c r="D62" s="275">
        <f t="shared" si="14"/>
        <v>0</v>
      </c>
      <c r="E62" s="275">
        <f t="shared" si="14"/>
        <v>0</v>
      </c>
      <c r="F62" s="275">
        <f t="shared" si="14"/>
        <v>0</v>
      </c>
      <c r="G62" s="275">
        <f t="shared" si="14"/>
        <v>0</v>
      </c>
    </row>
    <row r="63" spans="1:7" ht="12.75">
      <c r="A63" s="264"/>
      <c r="B63" s="264"/>
      <c r="C63" s="288"/>
      <c r="D63" s="288"/>
      <c r="E63" s="288"/>
      <c r="F63" s="288"/>
      <c r="G63" s="288"/>
    </row>
    <row r="64" spans="1:7" ht="15.75" customHeight="1" thickBot="1">
      <c r="A64" s="289" t="s">
        <v>128</v>
      </c>
      <c r="B64" s="290">
        <f aca="true" t="shared" si="15" ref="B64:G64">B40-B62</f>
        <v>0</v>
      </c>
      <c r="C64" s="290">
        <f t="shared" si="15"/>
        <v>0</v>
      </c>
      <c r="D64" s="290">
        <f t="shared" si="15"/>
        <v>0</v>
      </c>
      <c r="E64" s="290">
        <f t="shared" si="15"/>
        <v>0</v>
      </c>
      <c r="F64" s="290">
        <f t="shared" si="15"/>
        <v>0</v>
      </c>
      <c r="G64" s="290">
        <f t="shared" si="15"/>
        <v>0</v>
      </c>
    </row>
    <row r="65" spans="3:7" ht="13.5" thickTop="1">
      <c r="C65" s="291"/>
      <c r="D65" s="291"/>
      <c r="E65" s="291"/>
      <c r="F65" s="291"/>
      <c r="G65" s="291"/>
    </row>
    <row r="66" spans="1:7" ht="17.25" customHeight="1">
      <c r="A66" s="423" t="s">
        <v>287</v>
      </c>
      <c r="B66" s="424"/>
      <c r="C66" s="424">
        <v>0</v>
      </c>
      <c r="D66" s="424">
        <v>0</v>
      </c>
      <c r="E66" s="424">
        <v>0</v>
      </c>
      <c r="F66" s="424">
        <v>0</v>
      </c>
      <c r="G66" s="424">
        <v>0</v>
      </c>
    </row>
    <row r="67" spans="3:7" ht="12.75">
      <c r="C67" s="291"/>
      <c r="D67" s="291"/>
      <c r="E67" s="291"/>
      <c r="F67" s="291"/>
      <c r="G67" s="291"/>
    </row>
    <row r="68" spans="1:7" ht="20.25" customHeight="1" thickBot="1">
      <c r="A68" s="292" t="s">
        <v>129</v>
      </c>
      <c r="B68" s="435">
        <f>'6 Expense Summary'!AI21</f>
        <v>0</v>
      </c>
      <c r="C68" s="293">
        <f>+C64+C66+B68</f>
        <v>0</v>
      </c>
      <c r="D68" s="293">
        <f>+D64+C68+D66</f>
        <v>0</v>
      </c>
      <c r="E68" s="293">
        <f>+E64+D68+E66</f>
        <v>0</v>
      </c>
      <c r="F68" s="293">
        <f>+F64+E68+F66</f>
        <v>0</v>
      </c>
      <c r="G68" s="293">
        <f>+G64+F68+G66</f>
        <v>0</v>
      </c>
    </row>
    <row r="69" spans="1:7" ht="13.5" thickTop="1">
      <c r="A69" s="294"/>
      <c r="B69" s="294"/>
      <c r="C69" s="288"/>
      <c r="D69" s="288"/>
      <c r="E69" s="288"/>
      <c r="F69" s="288"/>
      <c r="G69" s="288"/>
    </row>
    <row r="70" ht="13.5" thickBot="1"/>
    <row r="71" spans="1:2" ht="20.25" customHeight="1">
      <c r="A71" s="499" t="s">
        <v>288</v>
      </c>
      <c r="B71" s="500"/>
    </row>
    <row r="72" spans="1:2" ht="12.75">
      <c r="A72" s="425"/>
      <c r="B72" s="426"/>
    </row>
    <row r="73" spans="1:2" ht="12.75">
      <c r="A73" s="425"/>
      <c r="B73" s="426"/>
    </row>
    <row r="74" spans="1:2" ht="12.75">
      <c r="A74" s="425"/>
      <c r="B74" s="426"/>
    </row>
    <row r="75" spans="1:2" ht="12.75">
      <c r="A75" s="425"/>
      <c r="B75" s="426"/>
    </row>
    <row r="76" spans="1:2" ht="13.5" thickBot="1">
      <c r="A76" s="427"/>
      <c r="B76" s="428"/>
    </row>
  </sheetData>
  <sheetProtection/>
  <mergeCells count="4">
    <mergeCell ref="A3:G3"/>
    <mergeCell ref="A2:G2"/>
    <mergeCell ref="A1:G1"/>
    <mergeCell ref="A71:B71"/>
  </mergeCells>
  <printOptions gridLines="1"/>
  <pageMargins left="0.5" right="0.5" top="0.75" bottom="0.75" header="0.5" footer="0.5"/>
  <pageSetup fitToHeight="1" fitToWidth="1" horizontalDpi="600" verticalDpi="600" orientation="portrait" scale="77" r:id="rId3"/>
  <headerFooter alignWithMargins="0">
    <oddHeader>&amp;R&amp;"Arial,Bold"
</oddHeader>
    <oddFooter>&amp;C&amp;A</oddFooter>
  </headerFooter>
  <ignoredErrors>
    <ignoredError sqref="A44:A52 B44:B52 B56 B15:B16 B18:B23 B58" unlockedFormula="1"/>
  </ignoredErrors>
  <legacy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Q55"/>
  <sheetViews>
    <sheetView zoomScale="98" zoomScaleNormal="98" zoomScalePageLayoutView="125" workbookViewId="0" topLeftCell="A1">
      <selection activeCell="J11" sqref="J11"/>
    </sheetView>
  </sheetViews>
  <sheetFormatPr defaultColWidth="9.28125" defaultRowHeight="12.75"/>
  <cols>
    <col min="1" max="1" width="1.7109375" style="110" customWidth="1"/>
    <col min="2" max="2" width="9.421875" style="110" bestFit="1" customWidth="1"/>
    <col min="3" max="11" width="9.28125" style="110" customWidth="1"/>
    <col min="12" max="16384" width="9.28125" style="110" customWidth="1"/>
  </cols>
  <sheetData>
    <row r="1" spans="2:17" ht="13.5">
      <c r="B1" s="456" t="s">
        <v>289</v>
      </c>
      <c r="C1" s="456"/>
      <c r="D1" s="456"/>
      <c r="E1" s="456"/>
      <c r="F1" s="456"/>
      <c r="G1" s="456"/>
      <c r="H1" s="456"/>
      <c r="I1" s="456"/>
      <c r="J1" s="456"/>
      <c r="K1" s="456"/>
      <c r="L1" s="456"/>
      <c r="M1" s="456"/>
      <c r="N1" s="456"/>
      <c r="O1" s="456"/>
      <c r="P1" s="456"/>
      <c r="Q1" s="456"/>
    </row>
    <row r="2" spans="2:17" ht="13.5">
      <c r="B2" s="456"/>
      <c r="C2" s="456"/>
      <c r="D2" s="456"/>
      <c r="E2" s="456"/>
      <c r="F2" s="456"/>
      <c r="G2" s="456"/>
      <c r="H2" s="456"/>
      <c r="I2" s="456"/>
      <c r="J2" s="456"/>
      <c r="K2" s="456"/>
      <c r="L2" s="456"/>
      <c r="M2" s="456"/>
      <c r="N2" s="456"/>
      <c r="O2" s="456"/>
      <c r="P2" s="456"/>
      <c r="Q2" s="456"/>
    </row>
    <row r="3" spans="2:17" ht="13.5">
      <c r="B3" s="456"/>
      <c r="C3" s="456"/>
      <c r="D3" s="456"/>
      <c r="E3" s="456"/>
      <c r="F3" s="456"/>
      <c r="G3" s="456"/>
      <c r="H3" s="456"/>
      <c r="I3" s="456"/>
      <c r="J3" s="456"/>
      <c r="K3" s="456"/>
      <c r="L3" s="456"/>
      <c r="M3" s="456"/>
      <c r="N3" s="456"/>
      <c r="O3" s="456"/>
      <c r="P3" s="456"/>
      <c r="Q3" s="456"/>
    </row>
    <row r="4" spans="2:17" ht="13.5">
      <c r="B4" s="456"/>
      <c r="C4" s="456"/>
      <c r="D4" s="456"/>
      <c r="E4" s="456"/>
      <c r="F4" s="456"/>
      <c r="G4" s="456"/>
      <c r="H4" s="456"/>
      <c r="I4" s="456"/>
      <c r="J4" s="456"/>
      <c r="K4" s="456"/>
      <c r="L4" s="456"/>
      <c r="M4" s="456"/>
      <c r="N4" s="456"/>
      <c r="O4" s="456"/>
      <c r="P4" s="456"/>
      <c r="Q4" s="456"/>
    </row>
    <row r="5" s="439" customFormat="1" ht="13.5">
      <c r="B5" s="438" t="s">
        <v>261</v>
      </c>
    </row>
    <row r="6" s="439" customFormat="1" ht="13.5">
      <c r="B6" s="440" t="s">
        <v>290</v>
      </c>
    </row>
    <row r="7" s="439" customFormat="1" ht="13.5">
      <c r="B7" s="440" t="s">
        <v>291</v>
      </c>
    </row>
    <row r="8" s="439" customFormat="1" ht="13.5">
      <c r="B8" s="440" t="s">
        <v>292</v>
      </c>
    </row>
    <row r="9" s="439" customFormat="1" ht="13.5">
      <c r="B9" s="440" t="s">
        <v>262</v>
      </c>
    </row>
    <row r="10" s="439" customFormat="1" ht="13.5">
      <c r="B10" s="440"/>
    </row>
    <row r="11" s="439" customFormat="1" ht="13.5">
      <c r="B11" s="438" t="s">
        <v>284</v>
      </c>
    </row>
    <row r="12" s="439" customFormat="1" ht="13.5">
      <c r="B12" s="440" t="s">
        <v>293</v>
      </c>
    </row>
    <row r="13" s="439" customFormat="1" ht="13.5">
      <c r="B13" s="440" t="s">
        <v>294</v>
      </c>
    </row>
    <row r="14" s="439" customFormat="1" ht="13.5">
      <c r="B14" s="440" t="s">
        <v>295</v>
      </c>
    </row>
    <row r="15" s="439" customFormat="1" ht="13.5"/>
    <row r="16" s="439" customFormat="1" ht="13.5">
      <c r="B16" s="438" t="s">
        <v>263</v>
      </c>
    </row>
    <row r="17" s="439" customFormat="1" ht="13.5">
      <c r="B17" s="440" t="s">
        <v>255</v>
      </c>
    </row>
    <row r="18" spans="2:3" s="439" customFormat="1" ht="13.5">
      <c r="B18" s="438"/>
      <c r="C18" s="439" t="s">
        <v>266</v>
      </c>
    </row>
    <row r="19" spans="2:3" s="439" customFormat="1" ht="13.5">
      <c r="B19" s="438"/>
      <c r="C19" s="439" t="s">
        <v>264</v>
      </c>
    </row>
    <row r="20" spans="2:3" s="439" customFormat="1" ht="13.5">
      <c r="B20" s="438"/>
      <c r="C20" s="439" t="s">
        <v>296</v>
      </c>
    </row>
    <row r="21" s="439" customFormat="1" ht="13.5">
      <c r="B21" s="438"/>
    </row>
    <row r="22" s="439" customFormat="1" ht="13.5">
      <c r="B22" s="438" t="s">
        <v>268</v>
      </c>
    </row>
    <row r="23" s="439" customFormat="1" ht="13.5">
      <c r="B23" s="440" t="s">
        <v>273</v>
      </c>
    </row>
    <row r="24" s="439" customFormat="1" ht="13.5">
      <c r="B24" s="440"/>
    </row>
    <row r="25" s="439" customFormat="1" ht="13.5">
      <c r="B25" s="438" t="s">
        <v>267</v>
      </c>
    </row>
    <row r="26" s="439" customFormat="1" ht="13.5">
      <c r="B26" s="440" t="s">
        <v>297</v>
      </c>
    </row>
    <row r="27" s="439" customFormat="1" ht="13.5">
      <c r="B27" s="440"/>
    </row>
    <row r="28" s="439" customFormat="1" ht="13.5">
      <c r="B28" s="438" t="s">
        <v>269</v>
      </c>
    </row>
    <row r="29" s="439" customFormat="1" ht="13.5">
      <c r="B29" s="440" t="s">
        <v>298</v>
      </c>
    </row>
    <row r="30" s="439" customFormat="1" ht="13.5">
      <c r="B30" s="440" t="s">
        <v>270</v>
      </c>
    </row>
    <row r="31" s="439" customFormat="1" ht="13.5">
      <c r="B31" s="440" t="s">
        <v>271</v>
      </c>
    </row>
    <row r="32" s="439" customFormat="1" ht="13.5">
      <c r="B32" s="440" t="s">
        <v>274</v>
      </c>
    </row>
    <row r="33" s="439" customFormat="1" ht="13.5">
      <c r="B33" s="440" t="s">
        <v>275</v>
      </c>
    </row>
    <row r="34" s="439" customFormat="1" ht="13.5">
      <c r="B34" s="440"/>
    </row>
    <row r="35" s="439" customFormat="1" ht="13.5">
      <c r="B35" s="438" t="s">
        <v>276</v>
      </c>
    </row>
    <row r="36" s="439" customFormat="1" ht="13.5">
      <c r="B36" s="440" t="s">
        <v>277</v>
      </c>
    </row>
    <row r="37" s="439" customFormat="1" ht="13.5">
      <c r="B37" s="440"/>
    </row>
    <row r="38" s="439" customFormat="1" ht="13.5">
      <c r="B38" s="438" t="s">
        <v>285</v>
      </c>
    </row>
    <row r="39" s="439" customFormat="1" ht="13.5">
      <c r="B39" s="440" t="s">
        <v>254</v>
      </c>
    </row>
    <row r="40" s="439" customFormat="1" ht="13.5">
      <c r="B40" s="440" t="s">
        <v>278</v>
      </c>
    </row>
    <row r="41" s="439" customFormat="1" ht="13.5">
      <c r="B41" s="440"/>
    </row>
    <row r="42" s="439" customFormat="1" ht="13.5">
      <c r="B42" s="438" t="s">
        <v>279</v>
      </c>
    </row>
    <row r="43" s="439" customFormat="1" ht="13.5">
      <c r="B43" s="440" t="s">
        <v>299</v>
      </c>
    </row>
    <row r="44" s="439" customFormat="1" ht="13.5">
      <c r="B44" s="440" t="s">
        <v>280</v>
      </c>
    </row>
    <row r="45" s="439" customFormat="1" ht="13.5">
      <c r="B45" s="438"/>
    </row>
    <row r="46" s="439" customFormat="1" ht="13.5">
      <c r="B46" s="438" t="s">
        <v>286</v>
      </c>
    </row>
    <row r="47" s="439" customFormat="1" ht="13.5">
      <c r="B47" s="440" t="s">
        <v>300</v>
      </c>
    </row>
    <row r="48" s="439" customFormat="1" ht="13.5">
      <c r="B48" s="440" t="s">
        <v>301</v>
      </c>
    </row>
    <row r="49" s="439" customFormat="1" ht="13.5">
      <c r="B49" s="440"/>
    </row>
    <row r="50" s="439" customFormat="1" ht="13.5">
      <c r="B50" s="438"/>
    </row>
    <row r="51" s="439" customFormat="1" ht="14.25" thickBot="1"/>
    <row r="52" spans="1:9" s="439" customFormat="1" ht="13.5">
      <c r="A52" s="441"/>
      <c r="B52" s="442" t="s">
        <v>283</v>
      </c>
      <c r="C52" s="443"/>
      <c r="D52" s="443"/>
      <c r="E52" s="443"/>
      <c r="F52" s="443"/>
      <c r="G52" s="443"/>
      <c r="H52" s="443"/>
      <c r="I52" s="444"/>
    </row>
    <row r="53" spans="1:9" s="439" customFormat="1" ht="13.5">
      <c r="A53" s="445"/>
      <c r="B53" s="446" t="s">
        <v>281</v>
      </c>
      <c r="C53" s="447"/>
      <c r="D53" s="447"/>
      <c r="E53" s="447"/>
      <c r="F53" s="447"/>
      <c r="G53" s="447"/>
      <c r="H53" s="447"/>
      <c r="I53" s="448"/>
    </row>
    <row r="54" spans="1:9" s="439" customFormat="1" ht="13.5">
      <c r="A54" s="445"/>
      <c r="B54" s="446" t="s">
        <v>282</v>
      </c>
      <c r="C54" s="446"/>
      <c r="D54" s="447"/>
      <c r="E54" s="447"/>
      <c r="F54" s="447"/>
      <c r="G54" s="447"/>
      <c r="H54" s="447"/>
      <c r="I54" s="448"/>
    </row>
    <row r="55" spans="1:9" s="439" customFormat="1" ht="14.25" thickBot="1">
      <c r="A55" s="449"/>
      <c r="B55" s="450"/>
      <c r="C55" s="450"/>
      <c r="D55" s="450"/>
      <c r="E55" s="450"/>
      <c r="F55" s="450"/>
      <c r="G55" s="450"/>
      <c r="H55" s="450"/>
      <c r="I55" s="451"/>
    </row>
  </sheetData>
  <sheetProtection/>
  <mergeCells count="1">
    <mergeCell ref="B1:Q4"/>
  </mergeCells>
  <hyperlinks>
    <hyperlink ref="B53" r:id="rId1" display="Cost Analysis"/>
    <hyperlink ref="B54" r:id="rId2" display="Fixed Assets"/>
  </hyperlinks>
  <printOptions/>
  <pageMargins left="0.45" right="0.45" top="0.75" bottom="0.75" header="0.3" footer="0.3"/>
  <pageSetup fitToHeight="0" fitToWidth="1" horizontalDpi="600" verticalDpi="600" orientation="landscape" scale="67" r:id="rId3"/>
  <headerFooter>
    <oddHeader>&amp;C&amp;A</oddHeader>
    <oddFooter>&amp;CPage &amp;P of &amp;N</oddFooter>
  </headerFooter>
</worksheet>
</file>

<file path=xl/worksheets/sheet3.xml><?xml version="1.0" encoding="utf-8"?>
<worksheet xmlns="http://schemas.openxmlformats.org/spreadsheetml/2006/main" xmlns:r="http://schemas.openxmlformats.org/officeDocument/2006/relationships">
  <sheetPr codeName="Sheet6">
    <tabColor rgb="FF00B050"/>
    <pageSetUpPr fitToPage="1"/>
  </sheetPr>
  <dimension ref="A1:I56"/>
  <sheetViews>
    <sheetView tabSelected="1" zoomScalePageLayoutView="0" workbookViewId="0" topLeftCell="A1">
      <selection activeCell="A6" sqref="A6:I6"/>
    </sheetView>
  </sheetViews>
  <sheetFormatPr defaultColWidth="9.28125" defaultRowHeight="12.75"/>
  <cols>
    <col min="1" max="1" width="23.28125" style="32" bestFit="1" customWidth="1"/>
    <col min="2" max="2" width="72.57421875" style="32" bestFit="1" customWidth="1"/>
    <col min="3" max="3" width="31.7109375" style="32" bestFit="1" customWidth="1"/>
    <col min="4" max="4" width="15.28125" style="32" customWidth="1"/>
    <col min="5" max="5" width="14.7109375" style="32" customWidth="1"/>
    <col min="6" max="6" width="21.7109375" style="32" customWidth="1"/>
    <col min="7" max="7" width="18.28125" style="32" customWidth="1"/>
    <col min="8" max="8" width="19.421875" style="32" customWidth="1"/>
    <col min="9" max="9" width="23.57421875" style="32" customWidth="1"/>
    <col min="10" max="16384" width="9.28125" style="32" customWidth="1"/>
  </cols>
  <sheetData>
    <row r="1" spans="1:7" ht="14.25">
      <c r="A1" s="1" t="s">
        <v>165</v>
      </c>
      <c r="B1" s="314" t="s">
        <v>333</v>
      </c>
      <c r="C1" s="111"/>
      <c r="D1" s="111"/>
      <c r="E1" s="111"/>
      <c r="F1" s="112"/>
      <c r="G1" s="113"/>
    </row>
    <row r="2" spans="1:7" ht="14.25">
      <c r="A2" s="1" t="s">
        <v>166</v>
      </c>
      <c r="B2" s="315"/>
      <c r="C2" s="114"/>
      <c r="D2" s="114"/>
      <c r="E2" s="114"/>
      <c r="F2" s="112"/>
      <c r="G2" s="113"/>
    </row>
    <row r="3" spans="1:7" ht="15" customHeight="1">
      <c r="A3" s="1" t="s">
        <v>164</v>
      </c>
      <c r="B3" s="314"/>
      <c r="C3" s="112"/>
      <c r="E3" s="112"/>
      <c r="F3" s="112"/>
      <c r="G3" s="112"/>
    </row>
    <row r="4" spans="1:9" s="44" customFormat="1" ht="18">
      <c r="A4" s="457" t="str">
        <f>B1</f>
        <v>"enter your core name here"</v>
      </c>
      <c r="B4" s="457"/>
      <c r="C4" s="457"/>
      <c r="D4" s="457"/>
      <c r="E4" s="457"/>
      <c r="F4" s="457"/>
      <c r="G4" s="457"/>
      <c r="H4" s="457"/>
      <c r="I4" s="457"/>
    </row>
    <row r="5" spans="1:9" s="44" customFormat="1" ht="18">
      <c r="A5" s="458" t="s">
        <v>171</v>
      </c>
      <c r="B5" s="458"/>
      <c r="C5" s="458"/>
      <c r="D5" s="458"/>
      <c r="E5" s="458"/>
      <c r="F5" s="458"/>
      <c r="G5" s="458"/>
      <c r="H5" s="458"/>
      <c r="I5" s="458"/>
    </row>
    <row r="6" spans="1:9" s="44" customFormat="1" ht="18">
      <c r="A6" s="458" t="str">
        <f>'2 Salary &amp; Fringe'!A3:BI3</f>
        <v>Fiscal Year 2023</v>
      </c>
      <c r="B6" s="458"/>
      <c r="C6" s="458"/>
      <c r="D6" s="458"/>
      <c r="E6" s="458"/>
      <c r="F6" s="458"/>
      <c r="G6" s="458"/>
      <c r="H6" s="458"/>
      <c r="I6" s="458"/>
    </row>
    <row r="7" spans="1:9" ht="14.25">
      <c r="A7" s="115"/>
      <c r="B7" s="115"/>
      <c r="C7" s="115"/>
      <c r="D7" s="115"/>
      <c r="E7" s="115"/>
      <c r="F7" s="115"/>
      <c r="G7" s="115"/>
      <c r="H7" s="115"/>
      <c r="I7" s="115"/>
    </row>
    <row r="8" spans="1:4" s="43" customFormat="1" ht="12.75">
      <c r="A8" s="361" t="s">
        <v>157</v>
      </c>
      <c r="B8" s="356"/>
      <c r="C8" s="45"/>
      <c r="D8" s="42"/>
    </row>
    <row r="9" spans="1:4" s="43" customFormat="1" ht="13.5" thickBot="1">
      <c r="A9" s="360" t="s">
        <v>158</v>
      </c>
      <c r="B9" s="357"/>
      <c r="C9" s="45"/>
      <c r="D9" s="42"/>
    </row>
    <row r="10" spans="1:8" s="1" customFormat="1" ht="13.5" thickBot="1">
      <c r="A10" s="376"/>
      <c r="B10" s="377"/>
      <c r="C10" s="377"/>
      <c r="D10" s="378"/>
      <c r="E10" s="379" t="s">
        <v>107</v>
      </c>
      <c r="F10" s="380" t="s">
        <v>167</v>
      </c>
      <c r="G10" s="381" t="s">
        <v>230</v>
      </c>
      <c r="H10" s="382" t="s">
        <v>231</v>
      </c>
    </row>
    <row r="11" spans="1:8" s="375" customFormat="1" ht="50.25" customHeight="1" thickBot="1">
      <c r="A11" s="367" t="s">
        <v>143</v>
      </c>
      <c r="B11" s="368" t="s">
        <v>99</v>
      </c>
      <c r="C11" s="369" t="s">
        <v>96</v>
      </c>
      <c r="D11" s="370" t="s">
        <v>106</v>
      </c>
      <c r="E11" s="371" t="s">
        <v>178</v>
      </c>
      <c r="F11" s="372" t="s">
        <v>232</v>
      </c>
      <c r="G11" s="373" t="s">
        <v>177</v>
      </c>
      <c r="H11" s="374" t="s">
        <v>258</v>
      </c>
    </row>
    <row r="12" spans="1:8" s="43" customFormat="1" ht="12.75">
      <c r="A12" s="116" t="s">
        <v>82</v>
      </c>
      <c r="B12" s="116"/>
      <c r="C12" s="117"/>
      <c r="D12" s="118"/>
      <c r="E12" s="119"/>
      <c r="F12" s="41"/>
      <c r="G12" s="116"/>
      <c r="H12" s="120"/>
    </row>
    <row r="13" spans="1:8" s="43" customFormat="1" ht="12.75">
      <c r="A13" s="116" t="s">
        <v>243</v>
      </c>
      <c r="B13" s="116"/>
      <c r="C13" s="121" t="s">
        <v>98</v>
      </c>
      <c r="D13" s="122">
        <f>SUM(E13:H13)</f>
        <v>305</v>
      </c>
      <c r="E13" s="123">
        <v>100</v>
      </c>
      <c r="F13" s="124">
        <v>200</v>
      </c>
      <c r="G13" s="123"/>
      <c r="H13" s="125">
        <v>5</v>
      </c>
    </row>
    <row r="14" spans="1:8" s="43" customFormat="1" ht="12.75">
      <c r="A14" s="126" t="s">
        <v>244</v>
      </c>
      <c r="B14" s="126"/>
      <c r="C14" s="127" t="s">
        <v>97</v>
      </c>
      <c r="D14" s="128">
        <f>SUM(E14:H14)</f>
        <v>30</v>
      </c>
      <c r="E14" s="129">
        <v>15</v>
      </c>
      <c r="F14" s="124"/>
      <c r="G14" s="123">
        <v>15</v>
      </c>
      <c r="H14" s="130"/>
    </row>
    <row r="15" spans="1:8" s="43" customFormat="1" ht="12.75">
      <c r="A15" s="131" t="s">
        <v>243</v>
      </c>
      <c r="B15" s="304"/>
      <c r="C15" s="304"/>
      <c r="D15" s="132">
        <f>SUM(E15:H15)</f>
        <v>0</v>
      </c>
      <c r="E15" s="316">
        <v>0</v>
      </c>
      <c r="F15" s="317">
        <v>0</v>
      </c>
      <c r="G15" s="318">
        <v>0</v>
      </c>
      <c r="H15" s="319">
        <v>0</v>
      </c>
    </row>
    <row r="16" spans="1:8" s="135" customFormat="1" ht="12.75">
      <c r="A16" s="133" t="s">
        <v>244</v>
      </c>
      <c r="B16" s="304"/>
      <c r="C16" s="304"/>
      <c r="D16" s="134">
        <f aca="true" t="shared" si="0" ref="D16:D39">SUM(E16:H16)</f>
        <v>0</v>
      </c>
      <c r="E16" s="316">
        <v>0</v>
      </c>
      <c r="F16" s="320">
        <v>0</v>
      </c>
      <c r="G16" s="316">
        <v>0</v>
      </c>
      <c r="H16" s="321">
        <v>0</v>
      </c>
    </row>
    <row r="17" spans="1:8" s="135" customFormat="1" ht="12.75">
      <c r="A17" s="133" t="s">
        <v>245</v>
      </c>
      <c r="B17" s="304"/>
      <c r="C17" s="304"/>
      <c r="D17" s="134">
        <f t="shared" si="0"/>
        <v>0</v>
      </c>
      <c r="E17" s="316">
        <v>0</v>
      </c>
      <c r="F17" s="320">
        <v>0</v>
      </c>
      <c r="G17" s="316">
        <v>0</v>
      </c>
      <c r="H17" s="321">
        <v>0</v>
      </c>
    </row>
    <row r="18" spans="1:8" s="135" customFormat="1" ht="12.75">
      <c r="A18" s="133" t="s">
        <v>246</v>
      </c>
      <c r="B18" s="304"/>
      <c r="C18" s="304"/>
      <c r="D18" s="134">
        <f t="shared" si="0"/>
        <v>0</v>
      </c>
      <c r="E18" s="316">
        <v>0</v>
      </c>
      <c r="F18" s="320">
        <v>0</v>
      </c>
      <c r="G18" s="316">
        <v>0</v>
      </c>
      <c r="H18" s="321">
        <v>0</v>
      </c>
    </row>
    <row r="19" spans="1:8" s="135" customFormat="1" ht="12.75">
      <c r="A19" s="133" t="s">
        <v>247</v>
      </c>
      <c r="B19" s="304"/>
      <c r="C19" s="304"/>
      <c r="D19" s="134">
        <f t="shared" si="0"/>
        <v>0</v>
      </c>
      <c r="E19" s="316">
        <v>0</v>
      </c>
      <c r="F19" s="320">
        <v>0</v>
      </c>
      <c r="G19" s="316">
        <v>0</v>
      </c>
      <c r="H19" s="321">
        <v>0</v>
      </c>
    </row>
    <row r="20" spans="1:8" s="135" customFormat="1" ht="12.75">
      <c r="A20" s="133" t="s">
        <v>248</v>
      </c>
      <c r="B20" s="304"/>
      <c r="C20" s="304"/>
      <c r="D20" s="134">
        <f t="shared" si="0"/>
        <v>0</v>
      </c>
      <c r="E20" s="316">
        <v>0</v>
      </c>
      <c r="F20" s="320">
        <v>0</v>
      </c>
      <c r="G20" s="316">
        <v>0</v>
      </c>
      <c r="H20" s="321">
        <v>0</v>
      </c>
    </row>
    <row r="21" spans="1:8" s="135" customFormat="1" ht="12.75">
      <c r="A21" s="133" t="s">
        <v>249</v>
      </c>
      <c r="B21" s="304"/>
      <c r="C21" s="304"/>
      <c r="D21" s="134">
        <f t="shared" si="0"/>
        <v>0</v>
      </c>
      <c r="E21" s="316">
        <v>0</v>
      </c>
      <c r="F21" s="320">
        <v>0</v>
      </c>
      <c r="G21" s="316">
        <v>0</v>
      </c>
      <c r="H21" s="321">
        <v>0</v>
      </c>
    </row>
    <row r="22" spans="1:8" s="135" customFormat="1" ht="12.75">
      <c r="A22" s="133" t="s">
        <v>250</v>
      </c>
      <c r="B22" s="304"/>
      <c r="C22" s="304"/>
      <c r="D22" s="134">
        <f t="shared" si="0"/>
        <v>0</v>
      </c>
      <c r="E22" s="316">
        <v>0</v>
      </c>
      <c r="F22" s="320">
        <v>0</v>
      </c>
      <c r="G22" s="316">
        <v>0</v>
      </c>
      <c r="H22" s="321">
        <v>0</v>
      </c>
    </row>
    <row r="23" spans="1:8" s="135" customFormat="1" ht="12.75">
      <c r="A23" s="133" t="s">
        <v>251</v>
      </c>
      <c r="B23" s="304"/>
      <c r="C23" s="304"/>
      <c r="D23" s="134">
        <f t="shared" si="0"/>
        <v>0</v>
      </c>
      <c r="E23" s="316">
        <v>0</v>
      </c>
      <c r="F23" s="320">
        <v>0</v>
      </c>
      <c r="G23" s="316">
        <v>0</v>
      </c>
      <c r="H23" s="321">
        <v>0</v>
      </c>
    </row>
    <row r="24" spans="1:8" s="135" customFormat="1" ht="12.75">
      <c r="A24" s="133" t="s">
        <v>252</v>
      </c>
      <c r="B24" s="304"/>
      <c r="C24" s="304"/>
      <c r="D24" s="134">
        <f t="shared" si="0"/>
        <v>0</v>
      </c>
      <c r="E24" s="316">
        <v>0</v>
      </c>
      <c r="F24" s="320">
        <v>0</v>
      </c>
      <c r="G24" s="316">
        <v>0</v>
      </c>
      <c r="H24" s="321">
        <v>0</v>
      </c>
    </row>
    <row r="25" spans="1:8" s="43" customFormat="1" ht="12.75">
      <c r="A25" s="133" t="s">
        <v>253</v>
      </c>
      <c r="B25" s="304"/>
      <c r="C25" s="304"/>
      <c r="D25" s="134">
        <f t="shared" si="0"/>
        <v>0</v>
      </c>
      <c r="E25" s="316">
        <v>0</v>
      </c>
      <c r="F25" s="320">
        <v>0</v>
      </c>
      <c r="G25" s="316">
        <v>0</v>
      </c>
      <c r="H25" s="321">
        <v>0</v>
      </c>
    </row>
    <row r="26" spans="1:8" s="43" customFormat="1" ht="12.75">
      <c r="A26" s="133" t="s">
        <v>302</v>
      </c>
      <c r="B26" s="304"/>
      <c r="C26" s="304"/>
      <c r="D26" s="134">
        <f t="shared" si="0"/>
        <v>0</v>
      </c>
      <c r="E26" s="316">
        <v>0</v>
      </c>
      <c r="F26" s="320">
        <v>0</v>
      </c>
      <c r="G26" s="316">
        <v>0</v>
      </c>
      <c r="H26" s="321">
        <v>0</v>
      </c>
    </row>
    <row r="27" spans="1:8" s="43" customFormat="1" ht="12.75">
      <c r="A27" s="133" t="s">
        <v>303</v>
      </c>
      <c r="B27" s="304"/>
      <c r="C27" s="304"/>
      <c r="D27" s="134">
        <f t="shared" si="0"/>
        <v>0</v>
      </c>
      <c r="E27" s="316">
        <v>0</v>
      </c>
      <c r="F27" s="320">
        <v>0</v>
      </c>
      <c r="G27" s="316">
        <v>0</v>
      </c>
      <c r="H27" s="321">
        <v>0</v>
      </c>
    </row>
    <row r="28" spans="1:8" s="43" customFormat="1" ht="12.75">
      <c r="A28" s="133" t="s">
        <v>304</v>
      </c>
      <c r="B28" s="304"/>
      <c r="C28" s="304"/>
      <c r="D28" s="134">
        <f t="shared" si="0"/>
        <v>0</v>
      </c>
      <c r="E28" s="316">
        <v>0</v>
      </c>
      <c r="F28" s="320">
        <v>0</v>
      </c>
      <c r="G28" s="316">
        <v>0</v>
      </c>
      <c r="H28" s="321">
        <v>0</v>
      </c>
    </row>
    <row r="29" spans="1:8" s="43" customFormat="1" ht="12.75">
      <c r="A29" s="133" t="s">
        <v>305</v>
      </c>
      <c r="B29" s="304"/>
      <c r="C29" s="304"/>
      <c r="D29" s="134">
        <f t="shared" si="0"/>
        <v>0</v>
      </c>
      <c r="E29" s="316">
        <v>0</v>
      </c>
      <c r="F29" s="320">
        <v>0</v>
      </c>
      <c r="G29" s="316">
        <v>0</v>
      </c>
      <c r="H29" s="321">
        <v>0</v>
      </c>
    </row>
    <row r="30" spans="1:8" s="43" customFormat="1" ht="12.75">
      <c r="A30" s="133" t="s">
        <v>306</v>
      </c>
      <c r="B30" s="304"/>
      <c r="C30" s="304"/>
      <c r="D30" s="134">
        <f t="shared" si="0"/>
        <v>0</v>
      </c>
      <c r="E30" s="316">
        <v>0</v>
      </c>
      <c r="F30" s="320">
        <v>0</v>
      </c>
      <c r="G30" s="316">
        <v>0</v>
      </c>
      <c r="H30" s="321">
        <v>0</v>
      </c>
    </row>
    <row r="31" spans="1:8" s="43" customFormat="1" ht="12.75">
      <c r="A31" s="133" t="s">
        <v>307</v>
      </c>
      <c r="B31" s="304"/>
      <c r="C31" s="304"/>
      <c r="D31" s="134">
        <f t="shared" si="0"/>
        <v>0</v>
      </c>
      <c r="E31" s="316">
        <v>0</v>
      </c>
      <c r="F31" s="320">
        <v>0</v>
      </c>
      <c r="G31" s="316">
        <v>0</v>
      </c>
      <c r="H31" s="321">
        <v>0</v>
      </c>
    </row>
    <row r="32" spans="1:8" s="43" customFormat="1" ht="12.75">
      <c r="A32" s="133" t="s">
        <v>308</v>
      </c>
      <c r="B32" s="304"/>
      <c r="C32" s="304"/>
      <c r="D32" s="134">
        <f t="shared" si="0"/>
        <v>0</v>
      </c>
      <c r="E32" s="316">
        <v>0</v>
      </c>
      <c r="F32" s="320">
        <v>0</v>
      </c>
      <c r="G32" s="316">
        <v>0</v>
      </c>
      <c r="H32" s="321">
        <v>0</v>
      </c>
    </row>
    <row r="33" spans="1:8" s="43" customFormat="1" ht="12.75">
      <c r="A33" s="133" t="s">
        <v>309</v>
      </c>
      <c r="B33" s="304"/>
      <c r="C33" s="304"/>
      <c r="D33" s="134">
        <f t="shared" si="0"/>
        <v>0</v>
      </c>
      <c r="E33" s="316">
        <v>0</v>
      </c>
      <c r="F33" s="320">
        <v>0</v>
      </c>
      <c r="G33" s="316">
        <v>0</v>
      </c>
      <c r="H33" s="321">
        <v>0</v>
      </c>
    </row>
    <row r="34" spans="1:8" s="43" customFormat="1" ht="12.75">
      <c r="A34" s="133" t="s">
        <v>310</v>
      </c>
      <c r="B34" s="304"/>
      <c r="C34" s="304"/>
      <c r="D34" s="134">
        <f t="shared" si="0"/>
        <v>0</v>
      </c>
      <c r="E34" s="316">
        <v>0</v>
      </c>
      <c r="F34" s="320">
        <v>0</v>
      </c>
      <c r="G34" s="316">
        <v>0</v>
      </c>
      <c r="H34" s="321">
        <v>0</v>
      </c>
    </row>
    <row r="35" spans="1:8" s="43" customFormat="1" ht="12.75">
      <c r="A35" s="133" t="s">
        <v>311</v>
      </c>
      <c r="B35" s="304"/>
      <c r="C35" s="304"/>
      <c r="D35" s="134">
        <f t="shared" si="0"/>
        <v>0</v>
      </c>
      <c r="E35" s="316">
        <v>0</v>
      </c>
      <c r="F35" s="320">
        <v>0</v>
      </c>
      <c r="G35" s="316">
        <v>0</v>
      </c>
      <c r="H35" s="321">
        <v>0</v>
      </c>
    </row>
    <row r="36" spans="1:8" s="43" customFormat="1" ht="12.75">
      <c r="A36" s="133" t="s">
        <v>312</v>
      </c>
      <c r="B36" s="304"/>
      <c r="C36" s="304"/>
      <c r="D36" s="134">
        <f t="shared" si="0"/>
        <v>0</v>
      </c>
      <c r="E36" s="316">
        <v>0</v>
      </c>
      <c r="F36" s="320">
        <v>0</v>
      </c>
      <c r="G36" s="316">
        <v>0</v>
      </c>
      <c r="H36" s="321">
        <v>0</v>
      </c>
    </row>
    <row r="37" spans="1:8" s="43" customFormat="1" ht="12.75">
      <c r="A37" s="133" t="s">
        <v>313</v>
      </c>
      <c r="B37" s="304"/>
      <c r="C37" s="304"/>
      <c r="D37" s="134">
        <f t="shared" si="0"/>
        <v>0</v>
      </c>
      <c r="E37" s="316">
        <v>0</v>
      </c>
      <c r="F37" s="320">
        <v>0</v>
      </c>
      <c r="G37" s="316">
        <v>0</v>
      </c>
      <c r="H37" s="321">
        <v>0</v>
      </c>
    </row>
    <row r="38" spans="1:8" s="43" customFormat="1" ht="12.75">
      <c r="A38" s="133" t="s">
        <v>314</v>
      </c>
      <c r="B38" s="304"/>
      <c r="C38" s="304"/>
      <c r="D38" s="134">
        <f t="shared" si="0"/>
        <v>0</v>
      </c>
      <c r="E38" s="316">
        <v>0</v>
      </c>
      <c r="F38" s="320">
        <v>0</v>
      </c>
      <c r="G38" s="316">
        <v>0</v>
      </c>
      <c r="H38" s="321">
        <v>0</v>
      </c>
    </row>
    <row r="39" spans="1:8" s="43" customFormat="1" ht="12.75">
      <c r="A39" s="133" t="s">
        <v>315</v>
      </c>
      <c r="B39" s="304"/>
      <c r="C39" s="304"/>
      <c r="D39" s="134">
        <f t="shared" si="0"/>
        <v>0</v>
      </c>
      <c r="E39" s="316">
        <v>0</v>
      </c>
      <c r="F39" s="320">
        <v>0</v>
      </c>
      <c r="G39" s="316">
        <v>0</v>
      </c>
      <c r="H39" s="321">
        <v>0</v>
      </c>
    </row>
    <row r="40" spans="1:8" s="43" customFormat="1" ht="12.75">
      <c r="A40" s="41"/>
      <c r="B40" s="41"/>
      <c r="C40" s="136" t="s">
        <v>193</v>
      </c>
      <c r="D40" s="137">
        <f>SUM(D15:D39)</f>
        <v>0</v>
      </c>
      <c r="E40" s="137">
        <f>SUM(E15:E39)</f>
        <v>0</v>
      </c>
      <c r="F40" s="137">
        <f>SUM(F15:F39)</f>
        <v>0</v>
      </c>
      <c r="G40" s="137">
        <f>SUM(G15:G39)</f>
        <v>0</v>
      </c>
      <c r="H40" s="137">
        <f>SUM(H15:H39)</f>
        <v>0</v>
      </c>
    </row>
    <row r="41" s="43" customFormat="1" ht="12.75"/>
    <row r="46" ht="13.5">
      <c r="B46" s="138"/>
    </row>
    <row r="47" ht="13.5">
      <c r="B47" s="138"/>
    </row>
    <row r="48" ht="13.5">
      <c r="B48" s="138"/>
    </row>
    <row r="49" ht="13.5">
      <c r="B49" s="138"/>
    </row>
    <row r="50" ht="13.5">
      <c r="B50" s="138"/>
    </row>
    <row r="51" ht="13.5">
      <c r="B51" s="138"/>
    </row>
    <row r="52" ht="13.5">
      <c r="B52" s="138"/>
    </row>
    <row r="53" ht="13.5">
      <c r="B53" s="138"/>
    </row>
    <row r="54" ht="13.5">
      <c r="B54" s="138"/>
    </row>
    <row r="55" ht="13.5">
      <c r="B55" s="138"/>
    </row>
    <row r="56" ht="13.5">
      <c r="B56" s="138"/>
    </row>
  </sheetData>
  <sheetProtection/>
  <mergeCells count="3">
    <mergeCell ref="A4:I4"/>
    <mergeCell ref="A5:I5"/>
    <mergeCell ref="A6:I6"/>
  </mergeCells>
  <printOptions gridLines="1"/>
  <pageMargins left="0.5" right="0.5" top="0.75" bottom="0.75" header="0.5" footer="0.5"/>
  <pageSetup fitToHeight="1" fitToWidth="1" horizontalDpi="600" verticalDpi="600" orientation="landscape" paperSize="5" scale="70" r:id="rId3"/>
  <headerFooter alignWithMargins="0">
    <oddHeader>&amp;R&amp;"Arial,Bold"
</oddHeader>
    <oddFooter>&amp;C&amp;A</oddFooter>
  </headerFooter>
  <legacyDrawing r:id="rId2"/>
</worksheet>
</file>

<file path=xl/worksheets/sheet4.xml><?xml version="1.0" encoding="utf-8"?>
<worksheet xmlns="http://schemas.openxmlformats.org/spreadsheetml/2006/main" xmlns:r="http://schemas.openxmlformats.org/officeDocument/2006/relationships">
  <sheetPr codeName="Sheet2">
    <tabColor rgb="FFFF0000"/>
    <pageSetUpPr fitToPage="1"/>
  </sheetPr>
  <dimension ref="A1:BN41"/>
  <sheetViews>
    <sheetView zoomScale="96" zoomScaleNormal="96" zoomScalePageLayoutView="0" workbookViewId="0" topLeftCell="AQ1">
      <selection activeCell="BI4" sqref="BI4"/>
    </sheetView>
  </sheetViews>
  <sheetFormatPr defaultColWidth="9.28125" defaultRowHeight="12.75"/>
  <cols>
    <col min="1" max="1" width="19.28125" style="43" customWidth="1"/>
    <col min="2" max="2" width="19.00390625" style="43" customWidth="1"/>
    <col min="3" max="3" width="11.28125" style="42" customWidth="1"/>
    <col min="4" max="4" width="11.421875" style="43" bestFit="1" customWidth="1"/>
    <col min="5" max="5" width="10.421875" style="43" bestFit="1" customWidth="1"/>
    <col min="6" max="6" width="11.7109375" style="43" bestFit="1" customWidth="1"/>
    <col min="7" max="7" width="10.28125" style="43" customWidth="1"/>
    <col min="8" max="8" width="12.00390625" style="43" bestFit="1" customWidth="1"/>
    <col min="9" max="9" width="12.7109375" style="43" customWidth="1"/>
    <col min="10" max="10" width="10.28125" style="43" bestFit="1" customWidth="1"/>
    <col min="11" max="11" width="6.28125" style="43" bestFit="1" customWidth="1"/>
    <col min="12" max="12" width="10.28125" style="43" bestFit="1" customWidth="1"/>
    <col min="13" max="13" width="6.28125" style="43" bestFit="1" customWidth="1"/>
    <col min="14" max="14" width="10.00390625" style="43" bestFit="1" customWidth="1"/>
    <col min="15" max="15" width="5.28125" style="43" bestFit="1" customWidth="1"/>
    <col min="16" max="16" width="10.00390625" style="43" bestFit="1" customWidth="1"/>
    <col min="17" max="17" width="5.28125" style="43" bestFit="1" customWidth="1"/>
    <col min="18" max="18" width="10.00390625" style="43" bestFit="1" customWidth="1"/>
    <col min="19" max="19" width="6.7109375" style="43" customWidth="1"/>
    <col min="20" max="20" width="10.00390625" style="43" bestFit="1" customWidth="1"/>
    <col min="21" max="21" width="6.7109375" style="43" customWidth="1"/>
    <col min="22" max="22" width="10.7109375" style="43" customWidth="1"/>
    <col min="23" max="23" width="5.7109375" style="43" bestFit="1" customWidth="1"/>
    <col min="24" max="24" width="10.00390625" style="43" bestFit="1" customWidth="1"/>
    <col min="25" max="25" width="6.7109375" style="43" customWidth="1"/>
    <col min="26" max="26" width="10.00390625" style="43" bestFit="1" customWidth="1"/>
    <col min="27" max="27" width="6.7109375" style="43" customWidth="1"/>
    <col min="28" max="28" width="11.00390625" style="43" bestFit="1" customWidth="1"/>
    <col min="29" max="29" width="5.7109375" style="43" bestFit="1" customWidth="1"/>
    <col min="30" max="30" width="11.00390625" style="43" bestFit="1" customWidth="1"/>
    <col min="31" max="31" width="5.7109375" style="43" bestFit="1" customWidth="1"/>
    <col min="32" max="32" width="11.00390625" style="43" bestFit="1" customWidth="1"/>
    <col min="33" max="33" width="5.7109375" style="43" bestFit="1" customWidth="1"/>
    <col min="34" max="34" width="11.00390625" style="43" bestFit="1" customWidth="1"/>
    <col min="35" max="35" width="5.7109375" style="43" bestFit="1" customWidth="1"/>
    <col min="36" max="36" width="11.00390625" style="43" bestFit="1" customWidth="1"/>
    <col min="37" max="37" width="5.7109375" style="43" bestFit="1" customWidth="1"/>
    <col min="38" max="38" width="11.00390625" style="43" bestFit="1" customWidth="1"/>
    <col min="39" max="39" width="5.7109375" style="43" bestFit="1" customWidth="1"/>
    <col min="40" max="40" width="11.00390625" style="43" bestFit="1" customWidth="1"/>
    <col min="41" max="41" width="5.7109375" style="43" bestFit="1" customWidth="1"/>
    <col min="42" max="42" width="11.00390625" style="43" bestFit="1" customWidth="1"/>
    <col min="43" max="43" width="5.7109375" style="43" bestFit="1" customWidth="1"/>
    <col min="44" max="44" width="11.00390625" style="43" bestFit="1" customWidth="1"/>
    <col min="45" max="45" width="5.7109375" style="43" bestFit="1" customWidth="1"/>
    <col min="46" max="46" width="11.00390625" style="43" bestFit="1" customWidth="1"/>
    <col min="47" max="47" width="5.7109375" style="43" bestFit="1" customWidth="1"/>
    <col min="48" max="48" width="11.00390625" style="43" bestFit="1" customWidth="1"/>
    <col min="49" max="49" width="5.7109375" style="43" bestFit="1" customWidth="1"/>
    <col min="50" max="50" width="11.00390625" style="43" bestFit="1" customWidth="1"/>
    <col min="51" max="51" width="5.7109375" style="43" bestFit="1" customWidth="1"/>
    <col min="52" max="52" width="11.00390625" style="43" bestFit="1" customWidth="1"/>
    <col min="53" max="53" width="5.7109375" style="43" bestFit="1" customWidth="1"/>
    <col min="54" max="54" width="11.00390625" style="43" bestFit="1" customWidth="1"/>
    <col min="55" max="55" width="5.7109375" style="43" bestFit="1" customWidth="1"/>
    <col min="56" max="56" width="11.00390625" style="43" bestFit="1" customWidth="1"/>
    <col min="57" max="57" width="5.7109375" style="43" bestFit="1" customWidth="1"/>
    <col min="58" max="58" width="11.00390625" style="43" bestFit="1" customWidth="1"/>
    <col min="59" max="59" width="5.7109375" style="43" bestFit="1" customWidth="1"/>
    <col min="60" max="60" width="8.28125" style="43" bestFit="1" customWidth="1"/>
    <col min="61" max="61" width="18.421875" style="43" customWidth="1"/>
    <col min="62" max="16384" width="9.28125" style="43" customWidth="1"/>
  </cols>
  <sheetData>
    <row r="1" spans="1:64" ht="17.25">
      <c r="A1" s="457" t="str">
        <f>'1 Volume Projections'!B1</f>
        <v>"enter your core name here"</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c r="AP1" s="457"/>
      <c r="AQ1" s="457"/>
      <c r="AR1" s="457"/>
      <c r="AS1" s="457"/>
      <c r="AT1" s="457"/>
      <c r="AU1" s="457"/>
      <c r="AV1" s="457"/>
      <c r="AW1" s="457"/>
      <c r="AX1" s="457"/>
      <c r="AY1" s="457"/>
      <c r="AZ1" s="457"/>
      <c r="BA1" s="457"/>
      <c r="BB1" s="457"/>
      <c r="BC1" s="457"/>
      <c r="BD1" s="457"/>
      <c r="BE1" s="457"/>
      <c r="BF1" s="457"/>
      <c r="BG1" s="457"/>
      <c r="BH1" s="457"/>
      <c r="BI1" s="457"/>
      <c r="BJ1" s="139"/>
      <c r="BK1" s="139"/>
      <c r="BL1" s="139"/>
    </row>
    <row r="2" spans="1:64" ht="17.25">
      <c r="A2" s="459" t="s">
        <v>172</v>
      </c>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c r="AP2" s="459"/>
      <c r="AQ2" s="459"/>
      <c r="AR2" s="459"/>
      <c r="AS2" s="459"/>
      <c r="AT2" s="459"/>
      <c r="AU2" s="459"/>
      <c r="AV2" s="459"/>
      <c r="AW2" s="459"/>
      <c r="AX2" s="459"/>
      <c r="AY2" s="459"/>
      <c r="AZ2" s="459"/>
      <c r="BA2" s="459"/>
      <c r="BB2" s="459"/>
      <c r="BC2" s="459"/>
      <c r="BD2" s="459"/>
      <c r="BE2" s="459"/>
      <c r="BF2" s="459"/>
      <c r="BG2" s="459"/>
      <c r="BH2" s="459"/>
      <c r="BI2" s="459"/>
      <c r="BJ2" s="42"/>
      <c r="BK2" s="42"/>
      <c r="BL2" s="42"/>
    </row>
    <row r="3" spans="1:64" ht="17.25">
      <c r="A3" s="459" t="s">
        <v>340</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459"/>
      <c r="AW3" s="459"/>
      <c r="AX3" s="459"/>
      <c r="AY3" s="459"/>
      <c r="AZ3" s="459"/>
      <c r="BA3" s="459"/>
      <c r="BB3" s="459"/>
      <c r="BC3" s="459"/>
      <c r="BD3" s="459"/>
      <c r="BE3" s="459"/>
      <c r="BF3" s="459"/>
      <c r="BG3" s="459"/>
      <c r="BH3" s="459"/>
      <c r="BI3" s="459"/>
      <c r="BJ3" s="42"/>
      <c r="BK3" s="42"/>
      <c r="BL3" s="42"/>
    </row>
    <row r="4" spans="1:64" ht="12.75">
      <c r="A4" s="42"/>
      <c r="B4" s="42"/>
      <c r="D4" s="42"/>
      <c r="E4" s="42"/>
      <c r="F4" s="42"/>
      <c r="G4" s="140"/>
      <c r="H4" s="141"/>
      <c r="I4" s="42"/>
      <c r="J4" s="42"/>
      <c r="K4" s="42"/>
      <c r="L4" s="45"/>
      <c r="M4" s="45"/>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row>
    <row r="5" spans="1:66" ht="12.75">
      <c r="A5" s="361" t="s">
        <v>157</v>
      </c>
      <c r="B5" s="364"/>
      <c r="C5" s="31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row>
    <row r="6" spans="1:64" ht="13.5" thickBot="1">
      <c r="A6" s="360" t="s">
        <v>158</v>
      </c>
      <c r="B6" s="365"/>
      <c r="C6" s="46"/>
      <c r="D6" s="46"/>
      <c r="E6" s="42"/>
      <c r="F6" s="42"/>
      <c r="G6" s="42"/>
      <c r="H6" s="42"/>
      <c r="I6" s="42"/>
      <c r="J6" s="42"/>
      <c r="K6" s="42"/>
      <c r="L6" s="42"/>
      <c r="M6" s="42"/>
      <c r="N6" s="143"/>
      <c r="O6" s="143"/>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row>
    <row r="7" spans="1:61" s="1" customFormat="1" ht="23.25" customHeight="1">
      <c r="A7" s="390"/>
      <c r="B7" s="391"/>
      <c r="C7" s="378"/>
      <c r="D7" s="391"/>
      <c r="E7" s="391"/>
      <c r="F7" s="391"/>
      <c r="G7" s="392"/>
      <c r="H7" s="393"/>
      <c r="I7" s="394"/>
      <c r="J7" s="464" t="s">
        <v>99</v>
      </c>
      <c r="K7" s="465"/>
      <c r="L7" s="465"/>
      <c r="M7" s="465"/>
      <c r="N7" s="465"/>
      <c r="O7" s="465"/>
      <c r="P7" s="465"/>
      <c r="Q7" s="465"/>
      <c r="R7" s="465"/>
      <c r="S7" s="465"/>
      <c r="T7" s="465"/>
      <c r="U7" s="465"/>
      <c r="V7" s="465"/>
      <c r="W7" s="465"/>
      <c r="X7" s="465"/>
      <c r="Y7" s="465"/>
      <c r="Z7" s="465"/>
      <c r="AA7" s="465"/>
      <c r="AB7" s="465"/>
      <c r="AC7" s="465"/>
      <c r="AD7" s="465"/>
      <c r="AE7" s="466"/>
      <c r="AF7" s="431" t="s">
        <v>99</v>
      </c>
      <c r="AG7" s="432"/>
      <c r="AH7" s="432"/>
      <c r="AI7" s="432"/>
      <c r="AJ7" s="432"/>
      <c r="AK7" s="432"/>
      <c r="AL7" s="432"/>
      <c r="AM7" s="432"/>
      <c r="AN7" s="432"/>
      <c r="AO7" s="432"/>
      <c r="AP7" s="432"/>
      <c r="AQ7" s="432"/>
      <c r="AR7" s="432"/>
      <c r="AS7" s="432"/>
      <c r="AT7" s="432"/>
      <c r="AU7" s="432"/>
      <c r="AV7" s="432"/>
      <c r="AW7" s="432"/>
      <c r="AX7" s="432"/>
      <c r="AY7" s="432"/>
      <c r="AZ7" s="432"/>
      <c r="BA7" s="432"/>
      <c r="BB7" s="432"/>
      <c r="BC7" s="432"/>
      <c r="BD7" s="432"/>
      <c r="BE7" s="432"/>
      <c r="BF7" s="432"/>
      <c r="BG7" s="433"/>
      <c r="BH7" s="395"/>
      <c r="BI7" s="386"/>
    </row>
    <row r="8" spans="1:61" s="1" customFormat="1" ht="49.5" customHeight="1" thickBot="1">
      <c r="A8" s="396"/>
      <c r="B8" s="397"/>
      <c r="C8" s="398"/>
      <c r="D8" s="397"/>
      <c r="E8" s="397"/>
      <c r="F8" s="397"/>
      <c r="G8" s="399"/>
      <c r="H8" s="400"/>
      <c r="I8" s="401"/>
      <c r="J8" s="462">
        <f>'1 Volume Projections'!$B15</f>
        <v>0</v>
      </c>
      <c r="K8" s="463"/>
      <c r="L8" s="462">
        <f>'1 Volume Projections'!B16</f>
        <v>0</v>
      </c>
      <c r="M8" s="463"/>
      <c r="N8" s="462">
        <f>'1 Volume Projections'!B17</f>
        <v>0</v>
      </c>
      <c r="O8" s="463"/>
      <c r="P8" s="460">
        <f>'1 Volume Projections'!B18</f>
        <v>0</v>
      </c>
      <c r="Q8" s="461"/>
      <c r="R8" s="460">
        <f>'1 Volume Projections'!B19</f>
        <v>0</v>
      </c>
      <c r="S8" s="461"/>
      <c r="T8" s="460">
        <f>'1 Volume Projections'!B20</f>
        <v>0</v>
      </c>
      <c r="U8" s="461"/>
      <c r="V8" s="460">
        <f>'1 Volume Projections'!B21</f>
        <v>0</v>
      </c>
      <c r="W8" s="461"/>
      <c r="X8" s="460">
        <f>'1 Volume Projections'!B22</f>
        <v>0</v>
      </c>
      <c r="Y8" s="461"/>
      <c r="Z8" s="460">
        <f>'1 Volume Projections'!B23</f>
        <v>0</v>
      </c>
      <c r="AA8" s="461"/>
      <c r="AB8" s="460">
        <f>'1 Volume Projections'!B24</f>
        <v>0</v>
      </c>
      <c r="AC8" s="461"/>
      <c r="AD8" s="460">
        <f>'1 Volume Projections'!B25</f>
        <v>0</v>
      </c>
      <c r="AE8" s="461"/>
      <c r="AF8" s="460">
        <f>'1 Volume Projections'!B26</f>
        <v>0</v>
      </c>
      <c r="AG8" s="461"/>
      <c r="AH8" s="460">
        <f>'1 Volume Projections'!B27</f>
        <v>0</v>
      </c>
      <c r="AI8" s="461"/>
      <c r="AJ8" s="460">
        <f>'1 Volume Projections'!B28</f>
        <v>0</v>
      </c>
      <c r="AK8" s="461"/>
      <c r="AL8" s="460">
        <f>'1 Volume Projections'!B29</f>
        <v>0</v>
      </c>
      <c r="AM8" s="461"/>
      <c r="AN8" s="460">
        <f>'1 Volume Projections'!B30</f>
        <v>0</v>
      </c>
      <c r="AO8" s="461"/>
      <c r="AP8" s="460">
        <f>'1 Volume Projections'!B31</f>
        <v>0</v>
      </c>
      <c r="AQ8" s="461"/>
      <c r="AR8" s="460">
        <f>'1 Volume Projections'!B32</f>
        <v>0</v>
      </c>
      <c r="AS8" s="461"/>
      <c r="AT8" s="460">
        <f>'1 Volume Projections'!B33</f>
        <v>0</v>
      </c>
      <c r="AU8" s="461"/>
      <c r="AV8" s="460">
        <f>'1 Volume Projections'!B34</f>
        <v>0</v>
      </c>
      <c r="AW8" s="461"/>
      <c r="AX8" s="460">
        <f>'1 Volume Projections'!B35</f>
        <v>0</v>
      </c>
      <c r="AY8" s="461"/>
      <c r="AZ8" s="460">
        <f>'1 Volume Projections'!B36</f>
        <v>0</v>
      </c>
      <c r="BA8" s="461"/>
      <c r="BB8" s="460">
        <f>'1 Volume Projections'!B37</f>
        <v>0</v>
      </c>
      <c r="BC8" s="461"/>
      <c r="BD8" s="460">
        <f>'1 Volume Projections'!B38</f>
        <v>0</v>
      </c>
      <c r="BE8" s="461"/>
      <c r="BF8" s="460">
        <f>'1 Volume Projections'!B39</f>
        <v>0</v>
      </c>
      <c r="BG8" s="461"/>
      <c r="BH8" s="384"/>
      <c r="BI8" s="385"/>
    </row>
    <row r="9" spans="1:61" s="1" customFormat="1" ht="39.75" customHeight="1" thickBot="1">
      <c r="A9" s="402" t="s">
        <v>52</v>
      </c>
      <c r="B9" s="403" t="s">
        <v>22</v>
      </c>
      <c r="C9" s="404" t="s">
        <v>159</v>
      </c>
      <c r="D9" s="404" t="s">
        <v>160</v>
      </c>
      <c r="E9" s="381" t="s">
        <v>122</v>
      </c>
      <c r="F9" s="404" t="s">
        <v>161</v>
      </c>
      <c r="G9" s="404" t="s">
        <v>146</v>
      </c>
      <c r="H9" s="404" t="s">
        <v>162</v>
      </c>
      <c r="I9" s="405" t="s">
        <v>163</v>
      </c>
      <c r="J9" s="406" t="s">
        <v>124</v>
      </c>
      <c r="K9" s="407" t="s">
        <v>54</v>
      </c>
      <c r="L9" s="406" t="s">
        <v>125</v>
      </c>
      <c r="M9" s="407" t="s">
        <v>54</v>
      </c>
      <c r="N9" s="406" t="s">
        <v>126</v>
      </c>
      <c r="O9" s="407" t="s">
        <v>54</v>
      </c>
      <c r="P9" s="406" t="s">
        <v>131</v>
      </c>
      <c r="Q9" s="407" t="s">
        <v>54</v>
      </c>
      <c r="R9" s="406" t="s">
        <v>132</v>
      </c>
      <c r="S9" s="407" t="s">
        <v>54</v>
      </c>
      <c r="T9" s="406" t="s">
        <v>133</v>
      </c>
      <c r="U9" s="407" t="s">
        <v>54</v>
      </c>
      <c r="V9" s="408" t="s">
        <v>134</v>
      </c>
      <c r="W9" s="407" t="s">
        <v>54</v>
      </c>
      <c r="X9" s="408" t="s">
        <v>135</v>
      </c>
      <c r="Y9" s="407" t="s">
        <v>54</v>
      </c>
      <c r="Z9" s="408" t="s">
        <v>136</v>
      </c>
      <c r="AA9" s="407" t="s">
        <v>54</v>
      </c>
      <c r="AB9" s="406" t="s">
        <v>137</v>
      </c>
      <c r="AC9" s="408" t="s">
        <v>54</v>
      </c>
      <c r="AD9" s="406" t="s">
        <v>212</v>
      </c>
      <c r="AE9" s="408" t="s">
        <v>54</v>
      </c>
      <c r="AF9" s="406" t="s">
        <v>316</v>
      </c>
      <c r="AG9" s="408" t="s">
        <v>54</v>
      </c>
      <c r="AH9" s="406" t="s">
        <v>317</v>
      </c>
      <c r="AI9" s="408" t="s">
        <v>54</v>
      </c>
      <c r="AJ9" s="406" t="s">
        <v>318</v>
      </c>
      <c r="AK9" s="408" t="s">
        <v>54</v>
      </c>
      <c r="AL9" s="406" t="s">
        <v>319</v>
      </c>
      <c r="AM9" s="408" t="s">
        <v>54</v>
      </c>
      <c r="AN9" s="406" t="s">
        <v>320</v>
      </c>
      <c r="AO9" s="408" t="s">
        <v>54</v>
      </c>
      <c r="AP9" s="406" t="s">
        <v>321</v>
      </c>
      <c r="AQ9" s="408" t="s">
        <v>54</v>
      </c>
      <c r="AR9" s="406" t="s">
        <v>322</v>
      </c>
      <c r="AS9" s="408" t="s">
        <v>54</v>
      </c>
      <c r="AT9" s="406" t="s">
        <v>323</v>
      </c>
      <c r="AU9" s="408" t="s">
        <v>54</v>
      </c>
      <c r="AV9" s="406" t="s">
        <v>324</v>
      </c>
      <c r="AW9" s="408" t="s">
        <v>54</v>
      </c>
      <c r="AX9" s="406" t="s">
        <v>325</v>
      </c>
      <c r="AY9" s="408" t="s">
        <v>54</v>
      </c>
      <c r="AZ9" s="406" t="s">
        <v>326</v>
      </c>
      <c r="BA9" s="408" t="s">
        <v>54</v>
      </c>
      <c r="BB9" s="406" t="s">
        <v>327</v>
      </c>
      <c r="BC9" s="408" t="s">
        <v>54</v>
      </c>
      <c r="BD9" s="406" t="s">
        <v>328</v>
      </c>
      <c r="BE9" s="408" t="s">
        <v>54</v>
      </c>
      <c r="BF9" s="406" t="s">
        <v>329</v>
      </c>
      <c r="BG9" s="408" t="s">
        <v>54</v>
      </c>
      <c r="BH9" s="409" t="s">
        <v>69</v>
      </c>
      <c r="BI9" s="383" t="s">
        <v>56</v>
      </c>
    </row>
    <row r="10" spans="1:61" ht="12.75">
      <c r="A10" s="142" t="s">
        <v>82</v>
      </c>
      <c r="B10" s="41"/>
      <c r="C10" s="143"/>
      <c r="D10" s="144"/>
      <c r="E10" s="145"/>
      <c r="F10" s="146"/>
      <c r="G10" s="147"/>
      <c r="H10" s="148"/>
      <c r="I10" s="149"/>
      <c r="J10" s="150"/>
      <c r="K10" s="151"/>
      <c r="L10" s="150"/>
      <c r="M10" s="151"/>
      <c r="N10" s="152"/>
      <c r="O10" s="151"/>
      <c r="P10" s="152"/>
      <c r="Q10" s="151"/>
      <c r="R10" s="152"/>
      <c r="S10" s="151"/>
      <c r="T10" s="145"/>
      <c r="U10" s="151"/>
      <c r="V10" s="145"/>
      <c r="W10" s="151"/>
      <c r="X10" s="145"/>
      <c r="Y10" s="151"/>
      <c r="Z10" s="145"/>
      <c r="AA10" s="151"/>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389"/>
      <c r="BI10" s="467" t="s">
        <v>265</v>
      </c>
    </row>
    <row r="11" spans="1:61" ht="13.5" thickBot="1">
      <c r="A11" s="153" t="s">
        <v>224</v>
      </c>
      <c r="B11" s="154" t="s">
        <v>225</v>
      </c>
      <c r="C11" s="155">
        <v>99999</v>
      </c>
      <c r="D11" s="156">
        <v>48000</v>
      </c>
      <c r="E11" s="157">
        <v>1</v>
      </c>
      <c r="F11" s="158">
        <f aca="true" t="shared" si="0" ref="F11:F29">+D11*E11</f>
        <v>48000</v>
      </c>
      <c r="G11" s="159">
        <v>0.34</v>
      </c>
      <c r="H11" s="158">
        <f>+F11*G11</f>
        <v>16320.000000000002</v>
      </c>
      <c r="I11" s="160">
        <f>+F11+H11</f>
        <v>64320</v>
      </c>
      <c r="J11" s="156">
        <f>I11*K11</f>
        <v>32160</v>
      </c>
      <c r="K11" s="161">
        <v>0.5</v>
      </c>
      <c r="L11" s="156">
        <f>I11*M11</f>
        <v>32160</v>
      </c>
      <c r="M11" s="161">
        <v>0.5</v>
      </c>
      <c r="N11" s="156">
        <f>I11*O11</f>
        <v>0</v>
      </c>
      <c r="O11" s="161">
        <v>0</v>
      </c>
      <c r="P11" s="162">
        <f>I11*Q11</f>
        <v>0</v>
      </c>
      <c r="Q11" s="161">
        <v>0</v>
      </c>
      <c r="R11" s="162">
        <f>I11*S11</f>
        <v>0</v>
      </c>
      <c r="S11" s="161">
        <v>0</v>
      </c>
      <c r="T11" s="162">
        <f>I11*U11</f>
        <v>0</v>
      </c>
      <c r="U11" s="161">
        <v>0</v>
      </c>
      <c r="V11" s="162">
        <f>I11*W11</f>
        <v>0</v>
      </c>
      <c r="W11" s="161">
        <v>0</v>
      </c>
      <c r="X11" s="162">
        <f>I11*Y11</f>
        <v>0</v>
      </c>
      <c r="Y11" s="161">
        <v>0</v>
      </c>
      <c r="Z11" s="162">
        <f>I11*AA11</f>
        <v>0</v>
      </c>
      <c r="AA11" s="161">
        <v>0</v>
      </c>
      <c r="AB11" s="162">
        <f>G11*AC11</f>
        <v>0</v>
      </c>
      <c r="AC11" s="157">
        <v>0</v>
      </c>
      <c r="AD11" s="162">
        <f>I11*AE11</f>
        <v>0</v>
      </c>
      <c r="AE11" s="157">
        <v>0</v>
      </c>
      <c r="AF11" s="162">
        <f>K11*AG11</f>
        <v>0</v>
      </c>
      <c r="AG11" s="157">
        <v>0</v>
      </c>
      <c r="AH11" s="162">
        <f>M11*AI11</f>
        <v>0</v>
      </c>
      <c r="AI11" s="157">
        <v>0</v>
      </c>
      <c r="AJ11" s="162">
        <f>O11*AK11</f>
        <v>0</v>
      </c>
      <c r="AK11" s="157">
        <v>0</v>
      </c>
      <c r="AL11" s="162">
        <f>Q11*AM11</f>
        <v>0</v>
      </c>
      <c r="AM11" s="157">
        <v>0</v>
      </c>
      <c r="AN11" s="162">
        <f>S11*AO11</f>
        <v>0</v>
      </c>
      <c r="AO11" s="157">
        <v>0</v>
      </c>
      <c r="AP11" s="162">
        <f>U11*AQ11</f>
        <v>0</v>
      </c>
      <c r="AQ11" s="157">
        <v>0</v>
      </c>
      <c r="AR11" s="162">
        <f>W11*AS11</f>
        <v>0</v>
      </c>
      <c r="AS11" s="157">
        <v>0</v>
      </c>
      <c r="AT11" s="162">
        <f>Y11*AU11</f>
        <v>0</v>
      </c>
      <c r="AU11" s="157">
        <v>0</v>
      </c>
      <c r="AV11" s="162">
        <f>AA11*AW11</f>
        <v>0</v>
      </c>
      <c r="AW11" s="157">
        <v>0</v>
      </c>
      <c r="AX11" s="162">
        <f>AC11*AY11</f>
        <v>0</v>
      </c>
      <c r="AY11" s="157">
        <v>0</v>
      </c>
      <c r="AZ11" s="162">
        <f>AE11*BA11</f>
        <v>0</v>
      </c>
      <c r="BA11" s="157">
        <v>0</v>
      </c>
      <c r="BB11" s="162">
        <f>AG11*BC11</f>
        <v>0</v>
      </c>
      <c r="BC11" s="157">
        <v>0</v>
      </c>
      <c r="BD11" s="162">
        <f>AI11*BE11</f>
        <v>0</v>
      </c>
      <c r="BE11" s="157">
        <v>0</v>
      </c>
      <c r="BF11" s="162">
        <f>AK11*BG11</f>
        <v>0</v>
      </c>
      <c r="BG11" s="157">
        <v>0</v>
      </c>
      <c r="BH11" s="163">
        <f>+K11+M11+O11+Q11+S11+U11+W11+Y11+AA11+AC11+AE11+AG11+AI11+AK11+AM11+AO11+AQ11+AS11+AU11+AW11+AY11+BA11+BC11+BE11+BG11</f>
        <v>1</v>
      </c>
      <c r="BI11" s="468"/>
    </row>
    <row r="12" spans="1:61" ht="12.75">
      <c r="A12" s="299"/>
      <c r="B12" s="300"/>
      <c r="C12" s="301"/>
      <c r="D12" s="302">
        <v>0</v>
      </c>
      <c r="E12" s="303">
        <v>0</v>
      </c>
      <c r="F12" s="74">
        <f t="shared" si="0"/>
        <v>0</v>
      </c>
      <c r="G12" s="297">
        <v>0.34</v>
      </c>
      <c r="H12" s="164">
        <f>+F12*G12</f>
        <v>0</v>
      </c>
      <c r="I12" s="77">
        <f>+F12+H12</f>
        <v>0</v>
      </c>
      <c r="J12" s="73">
        <f>$I12*K12</f>
        <v>0</v>
      </c>
      <c r="K12" s="295"/>
      <c r="L12" s="73">
        <f>$I12*M12</f>
        <v>0</v>
      </c>
      <c r="M12" s="295"/>
      <c r="N12" s="73">
        <f>$I12*O12</f>
        <v>0</v>
      </c>
      <c r="O12" s="295"/>
      <c r="P12" s="73">
        <f>$I12*Q12</f>
        <v>0</v>
      </c>
      <c r="Q12" s="295"/>
      <c r="R12" s="73">
        <f>$I12*S12</f>
        <v>0</v>
      </c>
      <c r="S12" s="295"/>
      <c r="T12" s="73">
        <f>$I12*U12</f>
        <v>0</v>
      </c>
      <c r="U12" s="295"/>
      <c r="V12" s="73">
        <f>$I12*W12</f>
        <v>0</v>
      </c>
      <c r="W12" s="295"/>
      <c r="X12" s="73">
        <f>$I12*Y12</f>
        <v>0</v>
      </c>
      <c r="Y12" s="295"/>
      <c r="Z12" s="73">
        <f>$I12*AA12</f>
        <v>0</v>
      </c>
      <c r="AA12" s="295"/>
      <c r="AB12" s="73">
        <f aca="true" t="shared" si="1" ref="AB12:AB29">$I12*AC12</f>
        <v>0</v>
      </c>
      <c r="AC12" s="295"/>
      <c r="AD12" s="73">
        <f aca="true" t="shared" si="2" ref="AD12:AD29">$I12*AE12</f>
        <v>0</v>
      </c>
      <c r="AE12" s="295"/>
      <c r="AF12" s="73">
        <f aca="true" t="shared" si="3" ref="AF12:AF29">$I12*AG12</f>
        <v>0</v>
      </c>
      <c r="AG12" s="295"/>
      <c r="AH12" s="73">
        <f aca="true" t="shared" si="4" ref="AH12:AH29">$I12*AI12</f>
        <v>0</v>
      </c>
      <c r="AI12" s="295"/>
      <c r="AJ12" s="73">
        <f aca="true" t="shared" si="5" ref="AJ12:AJ29">$I12*AK12</f>
        <v>0</v>
      </c>
      <c r="AK12" s="295"/>
      <c r="AL12" s="73">
        <f aca="true" t="shared" si="6" ref="AL12:AL29">$I12*AM12</f>
        <v>0</v>
      </c>
      <c r="AM12" s="295"/>
      <c r="AN12" s="73">
        <f aca="true" t="shared" si="7" ref="AN12:AN29">$I12*AO12</f>
        <v>0</v>
      </c>
      <c r="AO12" s="295"/>
      <c r="AP12" s="73">
        <f aca="true" t="shared" si="8" ref="AP12:AP29">$I12*AQ12</f>
        <v>0</v>
      </c>
      <c r="AQ12" s="295"/>
      <c r="AR12" s="73">
        <f aca="true" t="shared" si="9" ref="AR12:AR29">$I12*AS12</f>
        <v>0</v>
      </c>
      <c r="AS12" s="295"/>
      <c r="AT12" s="73">
        <f aca="true" t="shared" si="10" ref="AT12:AT29">$I12*AU12</f>
        <v>0</v>
      </c>
      <c r="AU12" s="295"/>
      <c r="AV12" s="73">
        <f aca="true" t="shared" si="11" ref="AV12:AV29">$I12*AW12</f>
        <v>0</v>
      </c>
      <c r="AW12" s="295"/>
      <c r="AX12" s="73">
        <f aca="true" t="shared" si="12" ref="AX12:AX29">$I12*AY12</f>
        <v>0</v>
      </c>
      <c r="AY12" s="295"/>
      <c r="AZ12" s="73">
        <f aca="true" t="shared" si="13" ref="AZ12:AZ29">$I12*BA12</f>
        <v>0</v>
      </c>
      <c r="BA12" s="295"/>
      <c r="BB12" s="73">
        <f aca="true" t="shared" si="14" ref="BB12:BB29">$I12*BC12</f>
        <v>0</v>
      </c>
      <c r="BC12" s="295"/>
      <c r="BD12" s="73">
        <f aca="true" t="shared" si="15" ref="BD12:BD29">$I12*BE12</f>
        <v>0</v>
      </c>
      <c r="BE12" s="295"/>
      <c r="BF12" s="73">
        <f aca="true" t="shared" si="16" ref="BF12:BF29">$I12*BG12</f>
        <v>0</v>
      </c>
      <c r="BG12" s="295"/>
      <c r="BH12" s="151">
        <f>+K12+M12+O12+Q12+S12+U12+W12+Y12+AA12+AC12+AE12+AG12+AI12+AK12+AM12+AO12+AQ12+AS12+AU12+AW12+AY12+BA12+BC12+BE12+BG12</f>
        <v>0</v>
      </c>
      <c r="BI12" s="76"/>
    </row>
    <row r="13" spans="1:61" ht="12.75">
      <c r="A13" s="299"/>
      <c r="B13" s="304"/>
      <c r="C13" s="301"/>
      <c r="D13" s="302"/>
      <c r="E13" s="303"/>
      <c r="F13" s="74">
        <f>+D13*E13</f>
        <v>0</v>
      </c>
      <c r="G13" s="297"/>
      <c r="H13" s="164">
        <f>+F13*G13</f>
        <v>0</v>
      </c>
      <c r="I13" s="77">
        <f>+F13+H13</f>
        <v>0</v>
      </c>
      <c r="J13" s="73">
        <f>$I13*K13</f>
        <v>0</v>
      </c>
      <c r="K13" s="295"/>
      <c r="L13" s="73">
        <f>$I13*M13</f>
        <v>0</v>
      </c>
      <c r="M13" s="295"/>
      <c r="N13" s="73">
        <f>$I13*O13</f>
        <v>0</v>
      </c>
      <c r="O13" s="295"/>
      <c r="P13" s="73">
        <f>$I13*Q13</f>
        <v>0</v>
      </c>
      <c r="Q13" s="295"/>
      <c r="R13" s="73">
        <f>$I13*S13</f>
        <v>0</v>
      </c>
      <c r="S13" s="295"/>
      <c r="T13" s="73">
        <f>$I13*U13</f>
        <v>0</v>
      </c>
      <c r="U13" s="295"/>
      <c r="V13" s="73">
        <f>$I13*W13</f>
        <v>0</v>
      </c>
      <c r="W13" s="295"/>
      <c r="X13" s="73">
        <f>$I13*Y13</f>
        <v>0</v>
      </c>
      <c r="Y13" s="295"/>
      <c r="Z13" s="73">
        <f>$I13*AA13</f>
        <v>0</v>
      </c>
      <c r="AA13" s="295"/>
      <c r="AB13" s="73">
        <f t="shared" si="1"/>
        <v>0</v>
      </c>
      <c r="AC13" s="295"/>
      <c r="AD13" s="73">
        <f t="shared" si="2"/>
        <v>0</v>
      </c>
      <c r="AE13" s="295"/>
      <c r="AF13" s="73">
        <f t="shared" si="3"/>
        <v>0</v>
      </c>
      <c r="AG13" s="295"/>
      <c r="AH13" s="73">
        <f t="shared" si="4"/>
        <v>0</v>
      </c>
      <c r="AI13" s="295"/>
      <c r="AJ13" s="73">
        <f t="shared" si="5"/>
        <v>0</v>
      </c>
      <c r="AK13" s="295"/>
      <c r="AL13" s="73">
        <f t="shared" si="6"/>
        <v>0</v>
      </c>
      <c r="AM13" s="295"/>
      <c r="AN13" s="73">
        <f t="shared" si="7"/>
        <v>0</v>
      </c>
      <c r="AO13" s="295"/>
      <c r="AP13" s="73">
        <f t="shared" si="8"/>
        <v>0</v>
      </c>
      <c r="AQ13" s="295"/>
      <c r="AR13" s="73">
        <f t="shared" si="9"/>
        <v>0</v>
      </c>
      <c r="AS13" s="295"/>
      <c r="AT13" s="73">
        <f t="shared" si="10"/>
        <v>0</v>
      </c>
      <c r="AU13" s="295"/>
      <c r="AV13" s="73">
        <f t="shared" si="11"/>
        <v>0</v>
      </c>
      <c r="AW13" s="295"/>
      <c r="AX13" s="73">
        <f t="shared" si="12"/>
        <v>0</v>
      </c>
      <c r="AY13" s="295"/>
      <c r="AZ13" s="73">
        <f t="shared" si="13"/>
        <v>0</v>
      </c>
      <c r="BA13" s="295"/>
      <c r="BB13" s="73">
        <f t="shared" si="14"/>
        <v>0</v>
      </c>
      <c r="BC13" s="295"/>
      <c r="BD13" s="73">
        <f t="shared" si="15"/>
        <v>0</v>
      </c>
      <c r="BE13" s="295"/>
      <c r="BF13" s="73">
        <f t="shared" si="16"/>
        <v>0</v>
      </c>
      <c r="BG13" s="295"/>
      <c r="BH13" s="151">
        <f aca="true" t="shared" si="17" ref="BH13:BH29">+K13+M13+O13+Q13+S13+U13+W13+Y13+AA13+AC13+AE13+AG13+AI13+AK13+AM13+AO13+AQ13+AS13+AU13+AW13+AY13+BA13+BC13+BE13+BG13</f>
        <v>0</v>
      </c>
      <c r="BI13" s="76"/>
    </row>
    <row r="14" spans="1:61" ht="12.75">
      <c r="A14" s="299"/>
      <c r="B14" s="304"/>
      <c r="C14" s="301"/>
      <c r="D14" s="302"/>
      <c r="E14" s="303"/>
      <c r="F14" s="74">
        <f>+D14*E14</f>
        <v>0</v>
      </c>
      <c r="G14" s="297"/>
      <c r="H14" s="164">
        <f>+F14*G14</f>
        <v>0</v>
      </c>
      <c r="I14" s="77">
        <f>+F14+H14</f>
        <v>0</v>
      </c>
      <c r="J14" s="73">
        <f>$I14*K14</f>
        <v>0</v>
      </c>
      <c r="K14" s="295"/>
      <c r="L14" s="73">
        <f>$I14*M14</f>
        <v>0</v>
      </c>
      <c r="M14" s="295"/>
      <c r="N14" s="73">
        <f>$I14*O14</f>
        <v>0</v>
      </c>
      <c r="O14" s="295"/>
      <c r="P14" s="73">
        <f>$I14*Q14</f>
        <v>0</v>
      </c>
      <c r="Q14" s="295"/>
      <c r="R14" s="73">
        <f>$I14*S14</f>
        <v>0</v>
      </c>
      <c r="S14" s="295"/>
      <c r="T14" s="73">
        <f>$I14*U14</f>
        <v>0</v>
      </c>
      <c r="U14" s="295"/>
      <c r="V14" s="73">
        <f>$I14*W14</f>
        <v>0</v>
      </c>
      <c r="W14" s="295"/>
      <c r="X14" s="73">
        <f>$I14*Y14</f>
        <v>0</v>
      </c>
      <c r="Y14" s="295"/>
      <c r="Z14" s="73">
        <f>$I14*AA14</f>
        <v>0</v>
      </c>
      <c r="AA14" s="295"/>
      <c r="AB14" s="73">
        <f t="shared" si="1"/>
        <v>0</v>
      </c>
      <c r="AC14" s="295"/>
      <c r="AD14" s="73">
        <f t="shared" si="2"/>
        <v>0</v>
      </c>
      <c r="AE14" s="295"/>
      <c r="AF14" s="73">
        <f t="shared" si="3"/>
        <v>0</v>
      </c>
      <c r="AG14" s="295"/>
      <c r="AH14" s="73">
        <f t="shared" si="4"/>
        <v>0</v>
      </c>
      <c r="AI14" s="295"/>
      <c r="AJ14" s="73">
        <f t="shared" si="5"/>
        <v>0</v>
      </c>
      <c r="AK14" s="295"/>
      <c r="AL14" s="73">
        <f t="shared" si="6"/>
        <v>0</v>
      </c>
      <c r="AM14" s="295"/>
      <c r="AN14" s="73">
        <f t="shared" si="7"/>
        <v>0</v>
      </c>
      <c r="AO14" s="295"/>
      <c r="AP14" s="73">
        <f t="shared" si="8"/>
        <v>0</v>
      </c>
      <c r="AQ14" s="295"/>
      <c r="AR14" s="73">
        <f t="shared" si="9"/>
        <v>0</v>
      </c>
      <c r="AS14" s="295"/>
      <c r="AT14" s="73">
        <f t="shared" si="10"/>
        <v>0</v>
      </c>
      <c r="AU14" s="295"/>
      <c r="AV14" s="73">
        <f t="shared" si="11"/>
        <v>0</v>
      </c>
      <c r="AW14" s="295"/>
      <c r="AX14" s="73">
        <f t="shared" si="12"/>
        <v>0</v>
      </c>
      <c r="AY14" s="295"/>
      <c r="AZ14" s="73">
        <f t="shared" si="13"/>
        <v>0</v>
      </c>
      <c r="BA14" s="295"/>
      <c r="BB14" s="73">
        <f t="shared" si="14"/>
        <v>0</v>
      </c>
      <c r="BC14" s="295"/>
      <c r="BD14" s="73">
        <f t="shared" si="15"/>
        <v>0</v>
      </c>
      <c r="BE14" s="295"/>
      <c r="BF14" s="73">
        <f t="shared" si="16"/>
        <v>0</v>
      </c>
      <c r="BG14" s="295"/>
      <c r="BH14" s="151">
        <f t="shared" si="17"/>
        <v>0</v>
      </c>
      <c r="BI14" s="76"/>
    </row>
    <row r="15" spans="1:61" ht="12.75">
      <c r="A15" s="299"/>
      <c r="B15" s="304"/>
      <c r="C15" s="301"/>
      <c r="D15" s="302"/>
      <c r="E15" s="305"/>
      <c r="F15" s="74">
        <f t="shared" si="0"/>
        <v>0</v>
      </c>
      <c r="G15" s="297"/>
      <c r="H15" s="164">
        <f>+F15*G15</f>
        <v>0</v>
      </c>
      <c r="I15" s="77">
        <f>+F15+H15</f>
        <v>0</v>
      </c>
      <c r="J15" s="73">
        <f>$I15*K15</f>
        <v>0</v>
      </c>
      <c r="K15" s="295"/>
      <c r="L15" s="73">
        <f>$I15*M15</f>
        <v>0</v>
      </c>
      <c r="M15" s="295"/>
      <c r="N15" s="73">
        <f>$I15*O15</f>
        <v>0</v>
      </c>
      <c r="O15" s="295"/>
      <c r="P15" s="73">
        <f>$I15*Q15</f>
        <v>0</v>
      </c>
      <c r="Q15" s="295"/>
      <c r="R15" s="73">
        <f>$I15*S15</f>
        <v>0</v>
      </c>
      <c r="S15" s="295"/>
      <c r="T15" s="73">
        <f>$I15*U15</f>
        <v>0</v>
      </c>
      <c r="U15" s="295"/>
      <c r="V15" s="73">
        <f>$I15*W15</f>
        <v>0</v>
      </c>
      <c r="W15" s="295"/>
      <c r="X15" s="73">
        <f>$I15*Y15</f>
        <v>0</v>
      </c>
      <c r="Y15" s="295"/>
      <c r="Z15" s="73">
        <f>$I15*AA15</f>
        <v>0</v>
      </c>
      <c r="AA15" s="295"/>
      <c r="AB15" s="73">
        <f>$I15*AC15</f>
        <v>0</v>
      </c>
      <c r="AC15" s="295"/>
      <c r="AD15" s="73">
        <f>$I15*AE15</f>
        <v>0</v>
      </c>
      <c r="AE15" s="295"/>
      <c r="AF15" s="73">
        <f t="shared" si="3"/>
        <v>0</v>
      </c>
      <c r="AG15" s="295"/>
      <c r="AH15" s="73">
        <f t="shared" si="4"/>
        <v>0</v>
      </c>
      <c r="AI15" s="295"/>
      <c r="AJ15" s="73">
        <f t="shared" si="5"/>
        <v>0</v>
      </c>
      <c r="AK15" s="295"/>
      <c r="AL15" s="73">
        <f t="shared" si="6"/>
        <v>0</v>
      </c>
      <c r="AM15" s="295"/>
      <c r="AN15" s="73">
        <f t="shared" si="7"/>
        <v>0</v>
      </c>
      <c r="AO15" s="295"/>
      <c r="AP15" s="73">
        <f t="shared" si="8"/>
        <v>0</v>
      </c>
      <c r="AQ15" s="295"/>
      <c r="AR15" s="73">
        <f t="shared" si="9"/>
        <v>0</v>
      </c>
      <c r="AS15" s="295"/>
      <c r="AT15" s="73">
        <f t="shared" si="10"/>
        <v>0</v>
      </c>
      <c r="AU15" s="295"/>
      <c r="AV15" s="73">
        <f t="shared" si="11"/>
        <v>0</v>
      </c>
      <c r="AW15" s="295"/>
      <c r="AX15" s="73">
        <f t="shared" si="12"/>
        <v>0</v>
      </c>
      <c r="AY15" s="295"/>
      <c r="AZ15" s="73">
        <f t="shared" si="13"/>
        <v>0</v>
      </c>
      <c r="BA15" s="295"/>
      <c r="BB15" s="73">
        <f t="shared" si="14"/>
        <v>0</v>
      </c>
      <c r="BC15" s="295"/>
      <c r="BD15" s="73">
        <f t="shared" si="15"/>
        <v>0</v>
      </c>
      <c r="BE15" s="295"/>
      <c r="BF15" s="73">
        <f t="shared" si="16"/>
        <v>0</v>
      </c>
      <c r="BG15" s="295"/>
      <c r="BH15" s="151">
        <f t="shared" si="17"/>
        <v>0</v>
      </c>
      <c r="BI15" s="76"/>
    </row>
    <row r="16" spans="1:61" ht="12.75">
      <c r="A16" s="306"/>
      <c r="B16" s="299"/>
      <c r="C16" s="301"/>
      <c r="D16" s="302"/>
      <c r="E16" s="305"/>
      <c r="F16" s="74">
        <f t="shared" si="0"/>
        <v>0</v>
      </c>
      <c r="G16" s="297"/>
      <c r="H16" s="164">
        <f aca="true" t="shared" si="18" ref="H16:H29">+F16*G16</f>
        <v>0</v>
      </c>
      <c r="I16" s="77">
        <f aca="true" t="shared" si="19" ref="I16:I29">+F16+H16</f>
        <v>0</v>
      </c>
      <c r="J16" s="73">
        <f aca="true" t="shared" si="20" ref="J16:J29">$I16*K16</f>
        <v>0</v>
      </c>
      <c r="K16" s="295"/>
      <c r="L16" s="73">
        <f aca="true" t="shared" si="21" ref="L16:L29">$I16*M16</f>
        <v>0</v>
      </c>
      <c r="M16" s="295"/>
      <c r="N16" s="73">
        <f aca="true" t="shared" si="22" ref="N16:N29">$I16*O16</f>
        <v>0</v>
      </c>
      <c r="O16" s="295"/>
      <c r="P16" s="73">
        <f aca="true" t="shared" si="23" ref="P16:P29">$I16*Q16</f>
        <v>0</v>
      </c>
      <c r="Q16" s="295"/>
      <c r="R16" s="73">
        <f aca="true" t="shared" si="24" ref="R16:R29">$I16*S16</f>
        <v>0</v>
      </c>
      <c r="S16" s="295"/>
      <c r="T16" s="73">
        <f aca="true" t="shared" si="25" ref="T16:T29">$I16*U16</f>
        <v>0</v>
      </c>
      <c r="U16" s="295"/>
      <c r="V16" s="73">
        <f aca="true" t="shared" si="26" ref="V16:V29">$I16*W16</f>
        <v>0</v>
      </c>
      <c r="W16" s="295"/>
      <c r="X16" s="73">
        <f aca="true" t="shared" si="27" ref="X16:X29">$I16*Y16</f>
        <v>0</v>
      </c>
      <c r="Y16" s="295"/>
      <c r="Z16" s="73">
        <f aca="true" t="shared" si="28" ref="Z16:Z29">$I16*AA16</f>
        <v>0</v>
      </c>
      <c r="AA16" s="295"/>
      <c r="AB16" s="73">
        <f t="shared" si="1"/>
        <v>0</v>
      </c>
      <c r="AC16" s="295"/>
      <c r="AD16" s="73">
        <f t="shared" si="2"/>
        <v>0</v>
      </c>
      <c r="AE16" s="295"/>
      <c r="AF16" s="73">
        <f t="shared" si="3"/>
        <v>0</v>
      </c>
      <c r="AG16" s="295"/>
      <c r="AH16" s="73">
        <f t="shared" si="4"/>
        <v>0</v>
      </c>
      <c r="AI16" s="295"/>
      <c r="AJ16" s="73">
        <f t="shared" si="5"/>
        <v>0</v>
      </c>
      <c r="AK16" s="295"/>
      <c r="AL16" s="73">
        <f t="shared" si="6"/>
        <v>0</v>
      </c>
      <c r="AM16" s="295"/>
      <c r="AN16" s="73">
        <f t="shared" si="7"/>
        <v>0</v>
      </c>
      <c r="AO16" s="295"/>
      <c r="AP16" s="73">
        <f t="shared" si="8"/>
        <v>0</v>
      </c>
      <c r="AQ16" s="295"/>
      <c r="AR16" s="73">
        <f t="shared" si="9"/>
        <v>0</v>
      </c>
      <c r="AS16" s="295"/>
      <c r="AT16" s="73">
        <f t="shared" si="10"/>
        <v>0</v>
      </c>
      <c r="AU16" s="295"/>
      <c r="AV16" s="73">
        <f t="shared" si="11"/>
        <v>0</v>
      </c>
      <c r="AW16" s="295"/>
      <c r="AX16" s="73">
        <f t="shared" si="12"/>
        <v>0</v>
      </c>
      <c r="AY16" s="295"/>
      <c r="AZ16" s="73">
        <f t="shared" si="13"/>
        <v>0</v>
      </c>
      <c r="BA16" s="295"/>
      <c r="BB16" s="73">
        <f t="shared" si="14"/>
        <v>0</v>
      </c>
      <c r="BC16" s="295"/>
      <c r="BD16" s="73">
        <f t="shared" si="15"/>
        <v>0</v>
      </c>
      <c r="BE16" s="295"/>
      <c r="BF16" s="73">
        <f t="shared" si="16"/>
        <v>0</v>
      </c>
      <c r="BG16" s="295"/>
      <c r="BH16" s="151">
        <f t="shared" si="17"/>
        <v>0</v>
      </c>
      <c r="BI16" s="76"/>
    </row>
    <row r="17" spans="1:61" ht="12.75">
      <c r="A17" s="306"/>
      <c r="B17" s="299"/>
      <c r="C17" s="301"/>
      <c r="D17" s="302"/>
      <c r="E17" s="305"/>
      <c r="F17" s="74">
        <f t="shared" si="0"/>
        <v>0</v>
      </c>
      <c r="G17" s="297"/>
      <c r="H17" s="164">
        <f t="shared" si="18"/>
        <v>0</v>
      </c>
      <c r="I17" s="77">
        <f t="shared" si="19"/>
        <v>0</v>
      </c>
      <c r="J17" s="73">
        <f t="shared" si="20"/>
        <v>0</v>
      </c>
      <c r="K17" s="295"/>
      <c r="L17" s="73">
        <f t="shared" si="21"/>
        <v>0</v>
      </c>
      <c r="M17" s="295"/>
      <c r="N17" s="73">
        <f t="shared" si="22"/>
        <v>0</v>
      </c>
      <c r="O17" s="295"/>
      <c r="P17" s="73">
        <f t="shared" si="23"/>
        <v>0</v>
      </c>
      <c r="Q17" s="295"/>
      <c r="R17" s="73">
        <f t="shared" si="24"/>
        <v>0</v>
      </c>
      <c r="S17" s="295"/>
      <c r="T17" s="73">
        <f t="shared" si="25"/>
        <v>0</v>
      </c>
      <c r="U17" s="295"/>
      <c r="V17" s="73">
        <f t="shared" si="26"/>
        <v>0</v>
      </c>
      <c r="W17" s="295"/>
      <c r="X17" s="73">
        <f t="shared" si="27"/>
        <v>0</v>
      </c>
      <c r="Y17" s="295"/>
      <c r="Z17" s="73">
        <f t="shared" si="28"/>
        <v>0</v>
      </c>
      <c r="AA17" s="295"/>
      <c r="AB17" s="73">
        <f t="shared" si="1"/>
        <v>0</v>
      </c>
      <c r="AC17" s="295"/>
      <c r="AD17" s="73">
        <f t="shared" si="2"/>
        <v>0</v>
      </c>
      <c r="AE17" s="295"/>
      <c r="AF17" s="73">
        <f t="shared" si="3"/>
        <v>0</v>
      </c>
      <c r="AG17" s="295"/>
      <c r="AH17" s="73">
        <f t="shared" si="4"/>
        <v>0</v>
      </c>
      <c r="AI17" s="295"/>
      <c r="AJ17" s="73">
        <f t="shared" si="5"/>
        <v>0</v>
      </c>
      <c r="AK17" s="295"/>
      <c r="AL17" s="73">
        <f t="shared" si="6"/>
        <v>0</v>
      </c>
      <c r="AM17" s="295"/>
      <c r="AN17" s="73">
        <f t="shared" si="7"/>
        <v>0</v>
      </c>
      <c r="AO17" s="295"/>
      <c r="AP17" s="73">
        <f t="shared" si="8"/>
        <v>0</v>
      </c>
      <c r="AQ17" s="295"/>
      <c r="AR17" s="73">
        <f t="shared" si="9"/>
        <v>0</v>
      </c>
      <c r="AS17" s="295"/>
      <c r="AT17" s="73">
        <f t="shared" si="10"/>
        <v>0</v>
      </c>
      <c r="AU17" s="295"/>
      <c r="AV17" s="73">
        <f t="shared" si="11"/>
        <v>0</v>
      </c>
      <c r="AW17" s="295"/>
      <c r="AX17" s="73">
        <f t="shared" si="12"/>
        <v>0</v>
      </c>
      <c r="AY17" s="295"/>
      <c r="AZ17" s="73">
        <f t="shared" si="13"/>
        <v>0</v>
      </c>
      <c r="BA17" s="295"/>
      <c r="BB17" s="73">
        <f t="shared" si="14"/>
        <v>0</v>
      </c>
      <c r="BC17" s="295"/>
      <c r="BD17" s="73">
        <f t="shared" si="15"/>
        <v>0</v>
      </c>
      <c r="BE17" s="295"/>
      <c r="BF17" s="73">
        <f t="shared" si="16"/>
        <v>0</v>
      </c>
      <c r="BG17" s="295"/>
      <c r="BH17" s="151">
        <f t="shared" si="17"/>
        <v>0</v>
      </c>
      <c r="BI17" s="76"/>
    </row>
    <row r="18" spans="1:61" ht="12.75">
      <c r="A18" s="306"/>
      <c r="B18" s="299"/>
      <c r="C18" s="301"/>
      <c r="D18" s="302"/>
      <c r="E18" s="305"/>
      <c r="F18" s="74">
        <f t="shared" si="0"/>
        <v>0</v>
      </c>
      <c r="G18" s="297"/>
      <c r="H18" s="164">
        <f t="shared" si="18"/>
        <v>0</v>
      </c>
      <c r="I18" s="77">
        <f t="shared" si="19"/>
        <v>0</v>
      </c>
      <c r="J18" s="73">
        <f t="shared" si="20"/>
        <v>0</v>
      </c>
      <c r="K18" s="295"/>
      <c r="L18" s="73">
        <f t="shared" si="21"/>
        <v>0</v>
      </c>
      <c r="M18" s="295"/>
      <c r="N18" s="73">
        <f t="shared" si="22"/>
        <v>0</v>
      </c>
      <c r="O18" s="295"/>
      <c r="P18" s="73">
        <f t="shared" si="23"/>
        <v>0</v>
      </c>
      <c r="Q18" s="295"/>
      <c r="R18" s="73">
        <f t="shared" si="24"/>
        <v>0</v>
      </c>
      <c r="S18" s="295"/>
      <c r="T18" s="73">
        <f t="shared" si="25"/>
        <v>0</v>
      </c>
      <c r="U18" s="295"/>
      <c r="V18" s="73">
        <f t="shared" si="26"/>
        <v>0</v>
      </c>
      <c r="W18" s="295"/>
      <c r="X18" s="73">
        <f t="shared" si="27"/>
        <v>0</v>
      </c>
      <c r="Y18" s="295"/>
      <c r="Z18" s="73">
        <f t="shared" si="28"/>
        <v>0</v>
      </c>
      <c r="AA18" s="295"/>
      <c r="AB18" s="73">
        <f t="shared" si="1"/>
        <v>0</v>
      </c>
      <c r="AC18" s="295"/>
      <c r="AD18" s="73">
        <f t="shared" si="2"/>
        <v>0</v>
      </c>
      <c r="AE18" s="295"/>
      <c r="AF18" s="73">
        <f t="shared" si="3"/>
        <v>0</v>
      </c>
      <c r="AG18" s="295"/>
      <c r="AH18" s="73">
        <f t="shared" si="4"/>
        <v>0</v>
      </c>
      <c r="AI18" s="295"/>
      <c r="AJ18" s="73">
        <f t="shared" si="5"/>
        <v>0</v>
      </c>
      <c r="AK18" s="295"/>
      <c r="AL18" s="73">
        <f t="shared" si="6"/>
        <v>0</v>
      </c>
      <c r="AM18" s="295"/>
      <c r="AN18" s="73">
        <f t="shared" si="7"/>
        <v>0</v>
      </c>
      <c r="AO18" s="295"/>
      <c r="AP18" s="73">
        <f t="shared" si="8"/>
        <v>0</v>
      </c>
      <c r="AQ18" s="295"/>
      <c r="AR18" s="73">
        <f t="shared" si="9"/>
        <v>0</v>
      </c>
      <c r="AS18" s="295"/>
      <c r="AT18" s="73">
        <f t="shared" si="10"/>
        <v>0</v>
      </c>
      <c r="AU18" s="295"/>
      <c r="AV18" s="73">
        <f t="shared" si="11"/>
        <v>0</v>
      </c>
      <c r="AW18" s="295"/>
      <c r="AX18" s="73">
        <f t="shared" si="12"/>
        <v>0</v>
      </c>
      <c r="AY18" s="295"/>
      <c r="AZ18" s="73">
        <f t="shared" si="13"/>
        <v>0</v>
      </c>
      <c r="BA18" s="295"/>
      <c r="BB18" s="73">
        <f t="shared" si="14"/>
        <v>0</v>
      </c>
      <c r="BC18" s="295"/>
      <c r="BD18" s="73">
        <f t="shared" si="15"/>
        <v>0</v>
      </c>
      <c r="BE18" s="295"/>
      <c r="BF18" s="73">
        <f t="shared" si="16"/>
        <v>0</v>
      </c>
      <c r="BG18" s="295"/>
      <c r="BH18" s="151">
        <f t="shared" si="17"/>
        <v>0</v>
      </c>
      <c r="BI18" s="76"/>
    </row>
    <row r="19" spans="1:61" ht="12.75">
      <c r="A19" s="306"/>
      <c r="B19" s="299"/>
      <c r="C19" s="301"/>
      <c r="D19" s="302"/>
      <c r="E19" s="305"/>
      <c r="F19" s="74">
        <f t="shared" si="0"/>
        <v>0</v>
      </c>
      <c r="G19" s="297"/>
      <c r="H19" s="164">
        <f t="shared" si="18"/>
        <v>0</v>
      </c>
      <c r="I19" s="77">
        <f t="shared" si="19"/>
        <v>0</v>
      </c>
      <c r="J19" s="73">
        <f t="shared" si="20"/>
        <v>0</v>
      </c>
      <c r="K19" s="295"/>
      <c r="L19" s="73">
        <f t="shared" si="21"/>
        <v>0</v>
      </c>
      <c r="M19" s="295"/>
      <c r="N19" s="73">
        <f t="shared" si="22"/>
        <v>0</v>
      </c>
      <c r="O19" s="295"/>
      <c r="P19" s="73">
        <f t="shared" si="23"/>
        <v>0</v>
      </c>
      <c r="Q19" s="295"/>
      <c r="R19" s="73">
        <f t="shared" si="24"/>
        <v>0</v>
      </c>
      <c r="S19" s="295"/>
      <c r="T19" s="73">
        <f t="shared" si="25"/>
        <v>0</v>
      </c>
      <c r="U19" s="295"/>
      <c r="V19" s="73">
        <f t="shared" si="26"/>
        <v>0</v>
      </c>
      <c r="W19" s="295"/>
      <c r="X19" s="73">
        <f t="shared" si="27"/>
        <v>0</v>
      </c>
      <c r="Y19" s="295"/>
      <c r="Z19" s="73">
        <f t="shared" si="28"/>
        <v>0</v>
      </c>
      <c r="AA19" s="295"/>
      <c r="AB19" s="73">
        <f t="shared" si="1"/>
        <v>0</v>
      </c>
      <c r="AC19" s="295"/>
      <c r="AD19" s="73">
        <f t="shared" si="2"/>
        <v>0</v>
      </c>
      <c r="AE19" s="295"/>
      <c r="AF19" s="73">
        <f t="shared" si="3"/>
        <v>0</v>
      </c>
      <c r="AG19" s="295"/>
      <c r="AH19" s="73">
        <f t="shared" si="4"/>
        <v>0</v>
      </c>
      <c r="AI19" s="295"/>
      <c r="AJ19" s="73">
        <f t="shared" si="5"/>
        <v>0</v>
      </c>
      <c r="AK19" s="295"/>
      <c r="AL19" s="73">
        <f t="shared" si="6"/>
        <v>0</v>
      </c>
      <c r="AM19" s="295"/>
      <c r="AN19" s="73">
        <f t="shared" si="7"/>
        <v>0</v>
      </c>
      <c r="AO19" s="295"/>
      <c r="AP19" s="73">
        <f t="shared" si="8"/>
        <v>0</v>
      </c>
      <c r="AQ19" s="295"/>
      <c r="AR19" s="73">
        <f t="shared" si="9"/>
        <v>0</v>
      </c>
      <c r="AS19" s="295"/>
      <c r="AT19" s="73">
        <f t="shared" si="10"/>
        <v>0</v>
      </c>
      <c r="AU19" s="295"/>
      <c r="AV19" s="73">
        <f t="shared" si="11"/>
        <v>0</v>
      </c>
      <c r="AW19" s="295"/>
      <c r="AX19" s="73">
        <f t="shared" si="12"/>
        <v>0</v>
      </c>
      <c r="AY19" s="295"/>
      <c r="AZ19" s="73">
        <f t="shared" si="13"/>
        <v>0</v>
      </c>
      <c r="BA19" s="295"/>
      <c r="BB19" s="73">
        <f t="shared" si="14"/>
        <v>0</v>
      </c>
      <c r="BC19" s="295"/>
      <c r="BD19" s="73">
        <f t="shared" si="15"/>
        <v>0</v>
      </c>
      <c r="BE19" s="295"/>
      <c r="BF19" s="73">
        <f t="shared" si="16"/>
        <v>0</v>
      </c>
      <c r="BG19" s="295"/>
      <c r="BH19" s="151">
        <f t="shared" si="17"/>
        <v>0</v>
      </c>
      <c r="BI19" s="76"/>
    </row>
    <row r="20" spans="1:61" ht="12.75">
      <c r="A20" s="306"/>
      <c r="B20" s="299"/>
      <c r="C20" s="301"/>
      <c r="D20" s="302"/>
      <c r="E20" s="305"/>
      <c r="F20" s="74">
        <f t="shared" si="0"/>
        <v>0</v>
      </c>
      <c r="G20" s="297"/>
      <c r="H20" s="164">
        <f t="shared" si="18"/>
        <v>0</v>
      </c>
      <c r="I20" s="77">
        <f t="shared" si="19"/>
        <v>0</v>
      </c>
      <c r="J20" s="73">
        <f t="shared" si="20"/>
        <v>0</v>
      </c>
      <c r="K20" s="295"/>
      <c r="L20" s="73">
        <f t="shared" si="21"/>
        <v>0</v>
      </c>
      <c r="M20" s="295"/>
      <c r="N20" s="73">
        <f t="shared" si="22"/>
        <v>0</v>
      </c>
      <c r="O20" s="295"/>
      <c r="P20" s="73">
        <f t="shared" si="23"/>
        <v>0</v>
      </c>
      <c r="Q20" s="295"/>
      <c r="R20" s="73">
        <f t="shared" si="24"/>
        <v>0</v>
      </c>
      <c r="S20" s="295"/>
      <c r="T20" s="73">
        <f t="shared" si="25"/>
        <v>0</v>
      </c>
      <c r="U20" s="295"/>
      <c r="V20" s="73">
        <f t="shared" si="26"/>
        <v>0</v>
      </c>
      <c r="W20" s="295"/>
      <c r="X20" s="73">
        <f t="shared" si="27"/>
        <v>0</v>
      </c>
      <c r="Y20" s="295"/>
      <c r="Z20" s="73">
        <f t="shared" si="28"/>
        <v>0</v>
      </c>
      <c r="AA20" s="295"/>
      <c r="AB20" s="73">
        <f t="shared" si="1"/>
        <v>0</v>
      </c>
      <c r="AC20" s="295"/>
      <c r="AD20" s="73">
        <f t="shared" si="2"/>
        <v>0</v>
      </c>
      <c r="AE20" s="295"/>
      <c r="AF20" s="73">
        <f t="shared" si="3"/>
        <v>0</v>
      </c>
      <c r="AG20" s="295"/>
      <c r="AH20" s="73">
        <f t="shared" si="4"/>
        <v>0</v>
      </c>
      <c r="AI20" s="295"/>
      <c r="AJ20" s="73">
        <f t="shared" si="5"/>
        <v>0</v>
      </c>
      <c r="AK20" s="295"/>
      <c r="AL20" s="73">
        <f t="shared" si="6"/>
        <v>0</v>
      </c>
      <c r="AM20" s="295"/>
      <c r="AN20" s="73">
        <f t="shared" si="7"/>
        <v>0</v>
      </c>
      <c r="AO20" s="295"/>
      <c r="AP20" s="73">
        <f t="shared" si="8"/>
        <v>0</v>
      </c>
      <c r="AQ20" s="295"/>
      <c r="AR20" s="73">
        <f t="shared" si="9"/>
        <v>0</v>
      </c>
      <c r="AS20" s="295"/>
      <c r="AT20" s="73">
        <f t="shared" si="10"/>
        <v>0</v>
      </c>
      <c r="AU20" s="295"/>
      <c r="AV20" s="73">
        <f t="shared" si="11"/>
        <v>0</v>
      </c>
      <c r="AW20" s="295"/>
      <c r="AX20" s="73">
        <f t="shared" si="12"/>
        <v>0</v>
      </c>
      <c r="AY20" s="295"/>
      <c r="AZ20" s="73">
        <f t="shared" si="13"/>
        <v>0</v>
      </c>
      <c r="BA20" s="295"/>
      <c r="BB20" s="73">
        <f t="shared" si="14"/>
        <v>0</v>
      </c>
      <c r="BC20" s="295"/>
      <c r="BD20" s="73">
        <f t="shared" si="15"/>
        <v>0</v>
      </c>
      <c r="BE20" s="295"/>
      <c r="BF20" s="73">
        <f t="shared" si="16"/>
        <v>0</v>
      </c>
      <c r="BG20" s="295"/>
      <c r="BH20" s="151">
        <f t="shared" si="17"/>
        <v>0</v>
      </c>
      <c r="BI20" s="76"/>
    </row>
    <row r="21" spans="1:61" ht="12.75">
      <c r="A21" s="306"/>
      <c r="B21" s="299"/>
      <c r="C21" s="301"/>
      <c r="D21" s="302"/>
      <c r="E21" s="305"/>
      <c r="F21" s="74">
        <f t="shared" si="0"/>
        <v>0</v>
      </c>
      <c r="G21" s="297"/>
      <c r="H21" s="164">
        <f t="shared" si="18"/>
        <v>0</v>
      </c>
      <c r="I21" s="77">
        <f t="shared" si="19"/>
        <v>0</v>
      </c>
      <c r="J21" s="73">
        <f t="shared" si="20"/>
        <v>0</v>
      </c>
      <c r="K21" s="295"/>
      <c r="L21" s="73">
        <f t="shared" si="21"/>
        <v>0</v>
      </c>
      <c r="M21" s="295"/>
      <c r="N21" s="73">
        <f t="shared" si="22"/>
        <v>0</v>
      </c>
      <c r="O21" s="295"/>
      <c r="P21" s="73">
        <f t="shared" si="23"/>
        <v>0</v>
      </c>
      <c r="Q21" s="295"/>
      <c r="R21" s="73">
        <f t="shared" si="24"/>
        <v>0</v>
      </c>
      <c r="S21" s="295"/>
      <c r="T21" s="73">
        <f t="shared" si="25"/>
        <v>0</v>
      </c>
      <c r="U21" s="295"/>
      <c r="V21" s="73">
        <f t="shared" si="26"/>
        <v>0</v>
      </c>
      <c r="W21" s="295"/>
      <c r="X21" s="73">
        <f t="shared" si="27"/>
        <v>0</v>
      </c>
      <c r="Y21" s="295"/>
      <c r="Z21" s="73">
        <f t="shared" si="28"/>
        <v>0</v>
      </c>
      <c r="AA21" s="295"/>
      <c r="AB21" s="73">
        <f t="shared" si="1"/>
        <v>0</v>
      </c>
      <c r="AC21" s="295"/>
      <c r="AD21" s="73">
        <f t="shared" si="2"/>
        <v>0</v>
      </c>
      <c r="AE21" s="295"/>
      <c r="AF21" s="73">
        <f t="shared" si="3"/>
        <v>0</v>
      </c>
      <c r="AG21" s="295"/>
      <c r="AH21" s="73">
        <f t="shared" si="4"/>
        <v>0</v>
      </c>
      <c r="AI21" s="295"/>
      <c r="AJ21" s="73">
        <f t="shared" si="5"/>
        <v>0</v>
      </c>
      <c r="AK21" s="295"/>
      <c r="AL21" s="73">
        <f t="shared" si="6"/>
        <v>0</v>
      </c>
      <c r="AM21" s="295"/>
      <c r="AN21" s="73">
        <f t="shared" si="7"/>
        <v>0</v>
      </c>
      <c r="AO21" s="295"/>
      <c r="AP21" s="73">
        <f t="shared" si="8"/>
        <v>0</v>
      </c>
      <c r="AQ21" s="295"/>
      <c r="AR21" s="73">
        <f t="shared" si="9"/>
        <v>0</v>
      </c>
      <c r="AS21" s="295"/>
      <c r="AT21" s="73">
        <f t="shared" si="10"/>
        <v>0</v>
      </c>
      <c r="AU21" s="295"/>
      <c r="AV21" s="73">
        <f t="shared" si="11"/>
        <v>0</v>
      </c>
      <c r="AW21" s="295"/>
      <c r="AX21" s="73">
        <f t="shared" si="12"/>
        <v>0</v>
      </c>
      <c r="AY21" s="295"/>
      <c r="AZ21" s="73">
        <f t="shared" si="13"/>
        <v>0</v>
      </c>
      <c r="BA21" s="295"/>
      <c r="BB21" s="73">
        <f t="shared" si="14"/>
        <v>0</v>
      </c>
      <c r="BC21" s="295"/>
      <c r="BD21" s="73">
        <f t="shared" si="15"/>
        <v>0</v>
      </c>
      <c r="BE21" s="295"/>
      <c r="BF21" s="73">
        <f t="shared" si="16"/>
        <v>0</v>
      </c>
      <c r="BG21" s="295"/>
      <c r="BH21" s="151">
        <f t="shared" si="17"/>
        <v>0</v>
      </c>
      <c r="BI21" s="76"/>
    </row>
    <row r="22" spans="1:61" ht="12.75">
      <c r="A22" s="306"/>
      <c r="B22" s="299"/>
      <c r="C22" s="301"/>
      <c r="D22" s="302"/>
      <c r="E22" s="305"/>
      <c r="F22" s="74">
        <f t="shared" si="0"/>
        <v>0</v>
      </c>
      <c r="G22" s="297"/>
      <c r="H22" s="164">
        <f t="shared" si="18"/>
        <v>0</v>
      </c>
      <c r="I22" s="77">
        <f t="shared" si="19"/>
        <v>0</v>
      </c>
      <c r="J22" s="73">
        <f t="shared" si="20"/>
        <v>0</v>
      </c>
      <c r="K22" s="295"/>
      <c r="L22" s="73">
        <f t="shared" si="21"/>
        <v>0</v>
      </c>
      <c r="M22" s="295"/>
      <c r="N22" s="73">
        <f t="shared" si="22"/>
        <v>0</v>
      </c>
      <c r="O22" s="295"/>
      <c r="P22" s="73">
        <f t="shared" si="23"/>
        <v>0</v>
      </c>
      <c r="Q22" s="295"/>
      <c r="R22" s="73">
        <f t="shared" si="24"/>
        <v>0</v>
      </c>
      <c r="S22" s="295"/>
      <c r="T22" s="73">
        <f t="shared" si="25"/>
        <v>0</v>
      </c>
      <c r="U22" s="295"/>
      <c r="V22" s="73">
        <f t="shared" si="26"/>
        <v>0</v>
      </c>
      <c r="W22" s="295"/>
      <c r="X22" s="73">
        <f t="shared" si="27"/>
        <v>0</v>
      </c>
      <c r="Y22" s="295"/>
      <c r="Z22" s="73">
        <f t="shared" si="28"/>
        <v>0</v>
      </c>
      <c r="AA22" s="295"/>
      <c r="AB22" s="73">
        <f t="shared" si="1"/>
        <v>0</v>
      </c>
      <c r="AC22" s="295"/>
      <c r="AD22" s="73">
        <f t="shared" si="2"/>
        <v>0</v>
      </c>
      <c r="AE22" s="295"/>
      <c r="AF22" s="73">
        <f t="shared" si="3"/>
        <v>0</v>
      </c>
      <c r="AG22" s="295"/>
      <c r="AH22" s="73">
        <f t="shared" si="4"/>
        <v>0</v>
      </c>
      <c r="AI22" s="295"/>
      <c r="AJ22" s="73">
        <f t="shared" si="5"/>
        <v>0</v>
      </c>
      <c r="AK22" s="295"/>
      <c r="AL22" s="73">
        <f t="shared" si="6"/>
        <v>0</v>
      </c>
      <c r="AM22" s="295"/>
      <c r="AN22" s="73">
        <f t="shared" si="7"/>
        <v>0</v>
      </c>
      <c r="AO22" s="295"/>
      <c r="AP22" s="73">
        <f t="shared" si="8"/>
        <v>0</v>
      </c>
      <c r="AQ22" s="295"/>
      <c r="AR22" s="73">
        <f t="shared" si="9"/>
        <v>0</v>
      </c>
      <c r="AS22" s="295"/>
      <c r="AT22" s="73">
        <f t="shared" si="10"/>
        <v>0</v>
      </c>
      <c r="AU22" s="295"/>
      <c r="AV22" s="73">
        <f t="shared" si="11"/>
        <v>0</v>
      </c>
      <c r="AW22" s="295"/>
      <c r="AX22" s="73">
        <f t="shared" si="12"/>
        <v>0</v>
      </c>
      <c r="AY22" s="295"/>
      <c r="AZ22" s="73">
        <f t="shared" si="13"/>
        <v>0</v>
      </c>
      <c r="BA22" s="295"/>
      <c r="BB22" s="73">
        <f t="shared" si="14"/>
        <v>0</v>
      </c>
      <c r="BC22" s="295"/>
      <c r="BD22" s="73">
        <f t="shared" si="15"/>
        <v>0</v>
      </c>
      <c r="BE22" s="295"/>
      <c r="BF22" s="73">
        <f t="shared" si="16"/>
        <v>0</v>
      </c>
      <c r="BG22" s="295"/>
      <c r="BH22" s="151">
        <f t="shared" si="17"/>
        <v>0</v>
      </c>
      <c r="BI22" s="76"/>
    </row>
    <row r="23" spans="1:61" ht="12.75">
      <c r="A23" s="306"/>
      <c r="B23" s="299"/>
      <c r="C23" s="301"/>
      <c r="D23" s="302"/>
      <c r="E23" s="305"/>
      <c r="F23" s="74">
        <f t="shared" si="0"/>
        <v>0</v>
      </c>
      <c r="G23" s="297"/>
      <c r="H23" s="164">
        <f t="shared" si="18"/>
        <v>0</v>
      </c>
      <c r="I23" s="77">
        <f t="shared" si="19"/>
        <v>0</v>
      </c>
      <c r="J23" s="73">
        <f t="shared" si="20"/>
        <v>0</v>
      </c>
      <c r="K23" s="295"/>
      <c r="L23" s="73">
        <f t="shared" si="21"/>
        <v>0</v>
      </c>
      <c r="M23" s="295"/>
      <c r="N23" s="73">
        <f t="shared" si="22"/>
        <v>0</v>
      </c>
      <c r="O23" s="295"/>
      <c r="P23" s="73">
        <f t="shared" si="23"/>
        <v>0</v>
      </c>
      <c r="Q23" s="295"/>
      <c r="R23" s="73">
        <f t="shared" si="24"/>
        <v>0</v>
      </c>
      <c r="S23" s="295"/>
      <c r="T23" s="73">
        <f t="shared" si="25"/>
        <v>0</v>
      </c>
      <c r="U23" s="295"/>
      <c r="V23" s="73">
        <f t="shared" si="26"/>
        <v>0</v>
      </c>
      <c r="W23" s="295"/>
      <c r="X23" s="73">
        <f t="shared" si="27"/>
        <v>0</v>
      </c>
      <c r="Y23" s="295"/>
      <c r="Z23" s="73">
        <f t="shared" si="28"/>
        <v>0</v>
      </c>
      <c r="AA23" s="295"/>
      <c r="AB23" s="73">
        <f t="shared" si="1"/>
        <v>0</v>
      </c>
      <c r="AC23" s="295"/>
      <c r="AD23" s="73">
        <f t="shared" si="2"/>
        <v>0</v>
      </c>
      <c r="AE23" s="295"/>
      <c r="AF23" s="73">
        <f t="shared" si="3"/>
        <v>0</v>
      </c>
      <c r="AG23" s="295"/>
      <c r="AH23" s="73">
        <f t="shared" si="4"/>
        <v>0</v>
      </c>
      <c r="AI23" s="295"/>
      <c r="AJ23" s="73">
        <f t="shared" si="5"/>
        <v>0</v>
      </c>
      <c r="AK23" s="295"/>
      <c r="AL23" s="73">
        <f t="shared" si="6"/>
        <v>0</v>
      </c>
      <c r="AM23" s="295"/>
      <c r="AN23" s="73">
        <f t="shared" si="7"/>
        <v>0</v>
      </c>
      <c r="AO23" s="295"/>
      <c r="AP23" s="73">
        <f t="shared" si="8"/>
        <v>0</v>
      </c>
      <c r="AQ23" s="295"/>
      <c r="AR23" s="73">
        <f t="shared" si="9"/>
        <v>0</v>
      </c>
      <c r="AS23" s="295"/>
      <c r="AT23" s="73">
        <f t="shared" si="10"/>
        <v>0</v>
      </c>
      <c r="AU23" s="295"/>
      <c r="AV23" s="73">
        <f t="shared" si="11"/>
        <v>0</v>
      </c>
      <c r="AW23" s="295"/>
      <c r="AX23" s="73">
        <f t="shared" si="12"/>
        <v>0</v>
      </c>
      <c r="AY23" s="295"/>
      <c r="AZ23" s="73">
        <f t="shared" si="13"/>
        <v>0</v>
      </c>
      <c r="BA23" s="295"/>
      <c r="BB23" s="73">
        <f t="shared" si="14"/>
        <v>0</v>
      </c>
      <c r="BC23" s="295"/>
      <c r="BD23" s="73">
        <f t="shared" si="15"/>
        <v>0</v>
      </c>
      <c r="BE23" s="295"/>
      <c r="BF23" s="73">
        <f t="shared" si="16"/>
        <v>0</v>
      </c>
      <c r="BG23" s="295"/>
      <c r="BH23" s="151">
        <f t="shared" si="17"/>
        <v>0</v>
      </c>
      <c r="BI23" s="76"/>
    </row>
    <row r="24" spans="1:61" ht="12.75">
      <c r="A24" s="306"/>
      <c r="B24" s="299"/>
      <c r="C24" s="301"/>
      <c r="D24" s="302"/>
      <c r="E24" s="305"/>
      <c r="F24" s="74">
        <f t="shared" si="0"/>
        <v>0</v>
      </c>
      <c r="G24" s="297"/>
      <c r="H24" s="164">
        <f t="shared" si="18"/>
        <v>0</v>
      </c>
      <c r="I24" s="77">
        <f t="shared" si="19"/>
        <v>0</v>
      </c>
      <c r="J24" s="73">
        <f t="shared" si="20"/>
        <v>0</v>
      </c>
      <c r="K24" s="295"/>
      <c r="L24" s="73">
        <f t="shared" si="21"/>
        <v>0</v>
      </c>
      <c r="M24" s="295"/>
      <c r="N24" s="73">
        <f t="shared" si="22"/>
        <v>0</v>
      </c>
      <c r="O24" s="295"/>
      <c r="P24" s="73">
        <f t="shared" si="23"/>
        <v>0</v>
      </c>
      <c r="Q24" s="295"/>
      <c r="R24" s="73">
        <f t="shared" si="24"/>
        <v>0</v>
      </c>
      <c r="S24" s="295"/>
      <c r="T24" s="73">
        <f t="shared" si="25"/>
        <v>0</v>
      </c>
      <c r="U24" s="295"/>
      <c r="V24" s="73">
        <f t="shared" si="26"/>
        <v>0</v>
      </c>
      <c r="W24" s="295"/>
      <c r="X24" s="73">
        <f t="shared" si="27"/>
        <v>0</v>
      </c>
      <c r="Y24" s="295"/>
      <c r="Z24" s="73">
        <f t="shared" si="28"/>
        <v>0</v>
      </c>
      <c r="AA24" s="295"/>
      <c r="AB24" s="73">
        <f t="shared" si="1"/>
        <v>0</v>
      </c>
      <c r="AC24" s="295"/>
      <c r="AD24" s="73">
        <f t="shared" si="2"/>
        <v>0</v>
      </c>
      <c r="AE24" s="295"/>
      <c r="AF24" s="73">
        <f t="shared" si="3"/>
        <v>0</v>
      </c>
      <c r="AG24" s="295"/>
      <c r="AH24" s="73">
        <f t="shared" si="4"/>
        <v>0</v>
      </c>
      <c r="AI24" s="295"/>
      <c r="AJ24" s="73">
        <f t="shared" si="5"/>
        <v>0</v>
      </c>
      <c r="AK24" s="295"/>
      <c r="AL24" s="73">
        <f t="shared" si="6"/>
        <v>0</v>
      </c>
      <c r="AM24" s="295"/>
      <c r="AN24" s="73">
        <f t="shared" si="7"/>
        <v>0</v>
      </c>
      <c r="AO24" s="295"/>
      <c r="AP24" s="73">
        <f t="shared" si="8"/>
        <v>0</v>
      </c>
      <c r="AQ24" s="295"/>
      <c r="AR24" s="73">
        <f t="shared" si="9"/>
        <v>0</v>
      </c>
      <c r="AS24" s="295"/>
      <c r="AT24" s="73">
        <f t="shared" si="10"/>
        <v>0</v>
      </c>
      <c r="AU24" s="295"/>
      <c r="AV24" s="73">
        <f t="shared" si="11"/>
        <v>0</v>
      </c>
      <c r="AW24" s="295"/>
      <c r="AX24" s="73">
        <f t="shared" si="12"/>
        <v>0</v>
      </c>
      <c r="AY24" s="295"/>
      <c r="AZ24" s="73">
        <f t="shared" si="13"/>
        <v>0</v>
      </c>
      <c r="BA24" s="295"/>
      <c r="BB24" s="73">
        <f t="shared" si="14"/>
        <v>0</v>
      </c>
      <c r="BC24" s="295"/>
      <c r="BD24" s="73">
        <f t="shared" si="15"/>
        <v>0</v>
      </c>
      <c r="BE24" s="295"/>
      <c r="BF24" s="73">
        <f t="shared" si="16"/>
        <v>0</v>
      </c>
      <c r="BG24" s="295"/>
      <c r="BH24" s="151">
        <f t="shared" si="17"/>
        <v>0</v>
      </c>
      <c r="BI24" s="76"/>
    </row>
    <row r="25" spans="1:61" ht="12.75">
      <c r="A25" s="306"/>
      <c r="B25" s="299"/>
      <c r="C25" s="301"/>
      <c r="D25" s="302"/>
      <c r="E25" s="305"/>
      <c r="F25" s="74">
        <f t="shared" si="0"/>
        <v>0</v>
      </c>
      <c r="G25" s="297"/>
      <c r="H25" s="164">
        <f t="shared" si="18"/>
        <v>0</v>
      </c>
      <c r="I25" s="77">
        <f t="shared" si="19"/>
        <v>0</v>
      </c>
      <c r="J25" s="73">
        <f t="shared" si="20"/>
        <v>0</v>
      </c>
      <c r="K25" s="295"/>
      <c r="L25" s="73">
        <f t="shared" si="21"/>
        <v>0</v>
      </c>
      <c r="M25" s="295"/>
      <c r="N25" s="73">
        <f t="shared" si="22"/>
        <v>0</v>
      </c>
      <c r="O25" s="295"/>
      <c r="P25" s="73">
        <f t="shared" si="23"/>
        <v>0</v>
      </c>
      <c r="Q25" s="295"/>
      <c r="R25" s="73">
        <f t="shared" si="24"/>
        <v>0</v>
      </c>
      <c r="S25" s="295"/>
      <c r="T25" s="73">
        <f t="shared" si="25"/>
        <v>0</v>
      </c>
      <c r="U25" s="295"/>
      <c r="V25" s="73">
        <f t="shared" si="26"/>
        <v>0</v>
      </c>
      <c r="W25" s="295"/>
      <c r="X25" s="73">
        <f t="shared" si="27"/>
        <v>0</v>
      </c>
      <c r="Y25" s="295"/>
      <c r="Z25" s="73">
        <f t="shared" si="28"/>
        <v>0</v>
      </c>
      <c r="AA25" s="295"/>
      <c r="AB25" s="73">
        <f t="shared" si="1"/>
        <v>0</v>
      </c>
      <c r="AC25" s="295"/>
      <c r="AD25" s="73">
        <f t="shared" si="2"/>
        <v>0</v>
      </c>
      <c r="AE25" s="295"/>
      <c r="AF25" s="73">
        <f t="shared" si="3"/>
        <v>0</v>
      </c>
      <c r="AG25" s="295"/>
      <c r="AH25" s="73">
        <f t="shared" si="4"/>
        <v>0</v>
      </c>
      <c r="AI25" s="295"/>
      <c r="AJ25" s="73">
        <f t="shared" si="5"/>
        <v>0</v>
      </c>
      <c r="AK25" s="295"/>
      <c r="AL25" s="73">
        <f t="shared" si="6"/>
        <v>0</v>
      </c>
      <c r="AM25" s="295"/>
      <c r="AN25" s="73">
        <f t="shared" si="7"/>
        <v>0</v>
      </c>
      <c r="AO25" s="295"/>
      <c r="AP25" s="73">
        <f t="shared" si="8"/>
        <v>0</v>
      </c>
      <c r="AQ25" s="295"/>
      <c r="AR25" s="73">
        <f t="shared" si="9"/>
        <v>0</v>
      </c>
      <c r="AS25" s="295"/>
      <c r="AT25" s="73">
        <f t="shared" si="10"/>
        <v>0</v>
      </c>
      <c r="AU25" s="295"/>
      <c r="AV25" s="73">
        <f t="shared" si="11"/>
        <v>0</v>
      </c>
      <c r="AW25" s="295"/>
      <c r="AX25" s="73">
        <f t="shared" si="12"/>
        <v>0</v>
      </c>
      <c r="AY25" s="295"/>
      <c r="AZ25" s="73">
        <f t="shared" si="13"/>
        <v>0</v>
      </c>
      <c r="BA25" s="295"/>
      <c r="BB25" s="73">
        <f t="shared" si="14"/>
        <v>0</v>
      </c>
      <c r="BC25" s="295"/>
      <c r="BD25" s="73">
        <f t="shared" si="15"/>
        <v>0</v>
      </c>
      <c r="BE25" s="295"/>
      <c r="BF25" s="73">
        <f t="shared" si="16"/>
        <v>0</v>
      </c>
      <c r="BG25" s="295"/>
      <c r="BH25" s="151">
        <f t="shared" si="17"/>
        <v>0</v>
      </c>
      <c r="BI25" s="76"/>
    </row>
    <row r="26" spans="1:61" ht="12.75">
      <c r="A26" s="306"/>
      <c r="B26" s="299"/>
      <c r="C26" s="301"/>
      <c r="D26" s="302"/>
      <c r="E26" s="305"/>
      <c r="F26" s="74">
        <f t="shared" si="0"/>
        <v>0</v>
      </c>
      <c r="G26" s="297"/>
      <c r="H26" s="164">
        <f t="shared" si="18"/>
        <v>0</v>
      </c>
      <c r="I26" s="77">
        <f t="shared" si="19"/>
        <v>0</v>
      </c>
      <c r="J26" s="73">
        <f t="shared" si="20"/>
        <v>0</v>
      </c>
      <c r="K26" s="295"/>
      <c r="L26" s="73">
        <f t="shared" si="21"/>
        <v>0</v>
      </c>
      <c r="M26" s="295"/>
      <c r="N26" s="73">
        <f t="shared" si="22"/>
        <v>0</v>
      </c>
      <c r="O26" s="295"/>
      <c r="P26" s="73">
        <f t="shared" si="23"/>
        <v>0</v>
      </c>
      <c r="Q26" s="295"/>
      <c r="R26" s="73">
        <f t="shared" si="24"/>
        <v>0</v>
      </c>
      <c r="S26" s="295"/>
      <c r="T26" s="73">
        <f t="shared" si="25"/>
        <v>0</v>
      </c>
      <c r="U26" s="295"/>
      <c r="V26" s="73">
        <f t="shared" si="26"/>
        <v>0</v>
      </c>
      <c r="W26" s="295"/>
      <c r="X26" s="73">
        <f t="shared" si="27"/>
        <v>0</v>
      </c>
      <c r="Y26" s="295"/>
      <c r="Z26" s="73">
        <f t="shared" si="28"/>
        <v>0</v>
      </c>
      <c r="AA26" s="295"/>
      <c r="AB26" s="73">
        <f t="shared" si="1"/>
        <v>0</v>
      </c>
      <c r="AC26" s="295"/>
      <c r="AD26" s="73">
        <f t="shared" si="2"/>
        <v>0</v>
      </c>
      <c r="AE26" s="295"/>
      <c r="AF26" s="73">
        <f t="shared" si="3"/>
        <v>0</v>
      </c>
      <c r="AG26" s="295"/>
      <c r="AH26" s="73">
        <f t="shared" si="4"/>
        <v>0</v>
      </c>
      <c r="AI26" s="295"/>
      <c r="AJ26" s="73">
        <f t="shared" si="5"/>
        <v>0</v>
      </c>
      <c r="AK26" s="295"/>
      <c r="AL26" s="73">
        <f t="shared" si="6"/>
        <v>0</v>
      </c>
      <c r="AM26" s="295"/>
      <c r="AN26" s="73">
        <f t="shared" si="7"/>
        <v>0</v>
      </c>
      <c r="AO26" s="295"/>
      <c r="AP26" s="73">
        <f t="shared" si="8"/>
        <v>0</v>
      </c>
      <c r="AQ26" s="295"/>
      <c r="AR26" s="73">
        <f t="shared" si="9"/>
        <v>0</v>
      </c>
      <c r="AS26" s="295"/>
      <c r="AT26" s="73">
        <f t="shared" si="10"/>
        <v>0</v>
      </c>
      <c r="AU26" s="295"/>
      <c r="AV26" s="73">
        <f t="shared" si="11"/>
        <v>0</v>
      </c>
      <c r="AW26" s="295"/>
      <c r="AX26" s="73">
        <f t="shared" si="12"/>
        <v>0</v>
      </c>
      <c r="AY26" s="295"/>
      <c r="AZ26" s="73">
        <f t="shared" si="13"/>
        <v>0</v>
      </c>
      <c r="BA26" s="295"/>
      <c r="BB26" s="73">
        <f t="shared" si="14"/>
        <v>0</v>
      </c>
      <c r="BC26" s="295"/>
      <c r="BD26" s="73">
        <f t="shared" si="15"/>
        <v>0</v>
      </c>
      <c r="BE26" s="295"/>
      <c r="BF26" s="73">
        <f t="shared" si="16"/>
        <v>0</v>
      </c>
      <c r="BG26" s="295"/>
      <c r="BH26" s="151">
        <f t="shared" si="17"/>
        <v>0</v>
      </c>
      <c r="BI26" s="76"/>
    </row>
    <row r="27" spans="1:61" ht="12.75">
      <c r="A27" s="306"/>
      <c r="B27" s="299"/>
      <c r="C27" s="301"/>
      <c r="D27" s="302"/>
      <c r="E27" s="305"/>
      <c r="F27" s="74">
        <f t="shared" si="0"/>
        <v>0</v>
      </c>
      <c r="G27" s="297"/>
      <c r="H27" s="164">
        <f t="shared" si="18"/>
        <v>0</v>
      </c>
      <c r="I27" s="77">
        <f t="shared" si="19"/>
        <v>0</v>
      </c>
      <c r="J27" s="73">
        <f t="shared" si="20"/>
        <v>0</v>
      </c>
      <c r="K27" s="295"/>
      <c r="L27" s="73">
        <f t="shared" si="21"/>
        <v>0</v>
      </c>
      <c r="M27" s="295"/>
      <c r="N27" s="73">
        <f t="shared" si="22"/>
        <v>0</v>
      </c>
      <c r="O27" s="295"/>
      <c r="P27" s="73">
        <f t="shared" si="23"/>
        <v>0</v>
      </c>
      <c r="Q27" s="295"/>
      <c r="R27" s="73">
        <f t="shared" si="24"/>
        <v>0</v>
      </c>
      <c r="S27" s="295"/>
      <c r="T27" s="73">
        <f t="shared" si="25"/>
        <v>0</v>
      </c>
      <c r="U27" s="295"/>
      <c r="V27" s="73">
        <f t="shared" si="26"/>
        <v>0</v>
      </c>
      <c r="W27" s="295"/>
      <c r="X27" s="73">
        <f t="shared" si="27"/>
        <v>0</v>
      </c>
      <c r="Y27" s="295"/>
      <c r="Z27" s="73">
        <f t="shared" si="28"/>
        <v>0</v>
      </c>
      <c r="AA27" s="295"/>
      <c r="AB27" s="73">
        <f t="shared" si="1"/>
        <v>0</v>
      </c>
      <c r="AC27" s="295"/>
      <c r="AD27" s="73">
        <f t="shared" si="2"/>
        <v>0</v>
      </c>
      <c r="AE27" s="295"/>
      <c r="AF27" s="73">
        <f t="shared" si="3"/>
        <v>0</v>
      </c>
      <c r="AG27" s="295"/>
      <c r="AH27" s="73">
        <f t="shared" si="4"/>
        <v>0</v>
      </c>
      <c r="AI27" s="295"/>
      <c r="AJ27" s="73">
        <f t="shared" si="5"/>
        <v>0</v>
      </c>
      <c r="AK27" s="295"/>
      <c r="AL27" s="73">
        <f t="shared" si="6"/>
        <v>0</v>
      </c>
      <c r="AM27" s="295"/>
      <c r="AN27" s="73">
        <f t="shared" si="7"/>
        <v>0</v>
      </c>
      <c r="AO27" s="295"/>
      <c r="AP27" s="73">
        <f t="shared" si="8"/>
        <v>0</v>
      </c>
      <c r="AQ27" s="295"/>
      <c r="AR27" s="73">
        <f t="shared" si="9"/>
        <v>0</v>
      </c>
      <c r="AS27" s="295"/>
      <c r="AT27" s="73">
        <f t="shared" si="10"/>
        <v>0</v>
      </c>
      <c r="AU27" s="295"/>
      <c r="AV27" s="73">
        <f t="shared" si="11"/>
        <v>0</v>
      </c>
      <c r="AW27" s="295"/>
      <c r="AX27" s="73">
        <f t="shared" si="12"/>
        <v>0</v>
      </c>
      <c r="AY27" s="295"/>
      <c r="AZ27" s="73">
        <f t="shared" si="13"/>
        <v>0</v>
      </c>
      <c r="BA27" s="295"/>
      <c r="BB27" s="73">
        <f t="shared" si="14"/>
        <v>0</v>
      </c>
      <c r="BC27" s="295"/>
      <c r="BD27" s="73">
        <f t="shared" si="15"/>
        <v>0</v>
      </c>
      <c r="BE27" s="295"/>
      <c r="BF27" s="73">
        <f t="shared" si="16"/>
        <v>0</v>
      </c>
      <c r="BG27" s="295"/>
      <c r="BH27" s="151">
        <f t="shared" si="17"/>
        <v>0</v>
      </c>
      <c r="BI27" s="76"/>
    </row>
    <row r="28" spans="1:61" ht="12.75">
      <c r="A28" s="306"/>
      <c r="B28" s="299"/>
      <c r="C28" s="301"/>
      <c r="D28" s="302"/>
      <c r="E28" s="305"/>
      <c r="F28" s="74">
        <f t="shared" si="0"/>
        <v>0</v>
      </c>
      <c r="G28" s="297"/>
      <c r="H28" s="164">
        <f t="shared" si="18"/>
        <v>0</v>
      </c>
      <c r="I28" s="77">
        <f t="shared" si="19"/>
        <v>0</v>
      </c>
      <c r="J28" s="73">
        <f t="shared" si="20"/>
        <v>0</v>
      </c>
      <c r="K28" s="295"/>
      <c r="L28" s="73">
        <f t="shared" si="21"/>
        <v>0</v>
      </c>
      <c r="M28" s="295"/>
      <c r="N28" s="73">
        <f t="shared" si="22"/>
        <v>0</v>
      </c>
      <c r="O28" s="295"/>
      <c r="P28" s="73">
        <f t="shared" si="23"/>
        <v>0</v>
      </c>
      <c r="Q28" s="295"/>
      <c r="R28" s="73">
        <f t="shared" si="24"/>
        <v>0</v>
      </c>
      <c r="S28" s="295"/>
      <c r="T28" s="73">
        <f t="shared" si="25"/>
        <v>0</v>
      </c>
      <c r="U28" s="295"/>
      <c r="V28" s="73">
        <f t="shared" si="26"/>
        <v>0</v>
      </c>
      <c r="W28" s="295"/>
      <c r="X28" s="73">
        <f t="shared" si="27"/>
        <v>0</v>
      </c>
      <c r="Y28" s="295"/>
      <c r="Z28" s="73">
        <f t="shared" si="28"/>
        <v>0</v>
      </c>
      <c r="AA28" s="295"/>
      <c r="AB28" s="73">
        <f t="shared" si="1"/>
        <v>0</v>
      </c>
      <c r="AC28" s="295"/>
      <c r="AD28" s="73">
        <f t="shared" si="2"/>
        <v>0</v>
      </c>
      <c r="AE28" s="295"/>
      <c r="AF28" s="73">
        <f t="shared" si="3"/>
        <v>0</v>
      </c>
      <c r="AG28" s="295"/>
      <c r="AH28" s="73">
        <f t="shared" si="4"/>
        <v>0</v>
      </c>
      <c r="AI28" s="295"/>
      <c r="AJ28" s="73">
        <f t="shared" si="5"/>
        <v>0</v>
      </c>
      <c r="AK28" s="295"/>
      <c r="AL28" s="73">
        <f t="shared" si="6"/>
        <v>0</v>
      </c>
      <c r="AM28" s="295"/>
      <c r="AN28" s="73">
        <f t="shared" si="7"/>
        <v>0</v>
      </c>
      <c r="AO28" s="295"/>
      <c r="AP28" s="73">
        <f t="shared" si="8"/>
        <v>0</v>
      </c>
      <c r="AQ28" s="295"/>
      <c r="AR28" s="73">
        <f t="shared" si="9"/>
        <v>0</v>
      </c>
      <c r="AS28" s="295"/>
      <c r="AT28" s="73">
        <f t="shared" si="10"/>
        <v>0</v>
      </c>
      <c r="AU28" s="295"/>
      <c r="AV28" s="73">
        <f t="shared" si="11"/>
        <v>0</v>
      </c>
      <c r="AW28" s="295"/>
      <c r="AX28" s="73">
        <f t="shared" si="12"/>
        <v>0</v>
      </c>
      <c r="AY28" s="295"/>
      <c r="AZ28" s="73">
        <f t="shared" si="13"/>
        <v>0</v>
      </c>
      <c r="BA28" s="295"/>
      <c r="BB28" s="73">
        <f t="shared" si="14"/>
        <v>0</v>
      </c>
      <c r="BC28" s="295"/>
      <c r="BD28" s="73">
        <f t="shared" si="15"/>
        <v>0</v>
      </c>
      <c r="BE28" s="295"/>
      <c r="BF28" s="73">
        <f t="shared" si="16"/>
        <v>0</v>
      </c>
      <c r="BG28" s="295"/>
      <c r="BH28" s="151">
        <f t="shared" si="17"/>
        <v>0</v>
      </c>
      <c r="BI28" s="76"/>
    </row>
    <row r="29" spans="1:61" ht="12.75">
      <c r="A29" s="307"/>
      <c r="B29" s="308"/>
      <c r="C29" s="309"/>
      <c r="D29" s="310"/>
      <c r="E29" s="311"/>
      <c r="F29" s="74">
        <f t="shared" si="0"/>
        <v>0</v>
      </c>
      <c r="G29" s="298"/>
      <c r="H29" s="164">
        <f t="shared" si="18"/>
        <v>0</v>
      </c>
      <c r="I29" s="78">
        <f t="shared" si="19"/>
        <v>0</v>
      </c>
      <c r="J29" s="73">
        <f t="shared" si="20"/>
        <v>0</v>
      </c>
      <c r="K29" s="296"/>
      <c r="L29" s="73">
        <f t="shared" si="21"/>
        <v>0</v>
      </c>
      <c r="M29" s="296"/>
      <c r="N29" s="73">
        <f t="shared" si="22"/>
        <v>0</v>
      </c>
      <c r="O29" s="296"/>
      <c r="P29" s="73">
        <f t="shared" si="23"/>
        <v>0</v>
      </c>
      <c r="Q29" s="296"/>
      <c r="R29" s="73">
        <f t="shared" si="24"/>
        <v>0</v>
      </c>
      <c r="S29" s="296"/>
      <c r="T29" s="73">
        <f t="shared" si="25"/>
        <v>0</v>
      </c>
      <c r="U29" s="296"/>
      <c r="V29" s="73">
        <f t="shared" si="26"/>
        <v>0</v>
      </c>
      <c r="W29" s="296"/>
      <c r="X29" s="73">
        <f t="shared" si="27"/>
        <v>0</v>
      </c>
      <c r="Y29" s="296"/>
      <c r="Z29" s="73">
        <f t="shared" si="28"/>
        <v>0</v>
      </c>
      <c r="AA29" s="296"/>
      <c r="AB29" s="73">
        <f t="shared" si="1"/>
        <v>0</v>
      </c>
      <c r="AC29" s="296"/>
      <c r="AD29" s="73">
        <f t="shared" si="2"/>
        <v>0</v>
      </c>
      <c r="AE29" s="296"/>
      <c r="AF29" s="73">
        <f t="shared" si="3"/>
        <v>0</v>
      </c>
      <c r="AG29" s="296"/>
      <c r="AH29" s="73">
        <f t="shared" si="4"/>
        <v>0</v>
      </c>
      <c r="AI29" s="296"/>
      <c r="AJ29" s="73">
        <f t="shared" si="5"/>
        <v>0</v>
      </c>
      <c r="AK29" s="296"/>
      <c r="AL29" s="73">
        <f t="shared" si="6"/>
        <v>0</v>
      </c>
      <c r="AM29" s="296"/>
      <c r="AN29" s="73">
        <f t="shared" si="7"/>
        <v>0</v>
      </c>
      <c r="AO29" s="296"/>
      <c r="AP29" s="73">
        <f t="shared" si="8"/>
        <v>0</v>
      </c>
      <c r="AQ29" s="296"/>
      <c r="AR29" s="73">
        <f t="shared" si="9"/>
        <v>0</v>
      </c>
      <c r="AS29" s="296"/>
      <c r="AT29" s="73">
        <f t="shared" si="10"/>
        <v>0</v>
      </c>
      <c r="AU29" s="296"/>
      <c r="AV29" s="73">
        <f t="shared" si="11"/>
        <v>0</v>
      </c>
      <c r="AW29" s="296"/>
      <c r="AX29" s="73">
        <f t="shared" si="12"/>
        <v>0</v>
      </c>
      <c r="AY29" s="296"/>
      <c r="AZ29" s="73">
        <f t="shared" si="13"/>
        <v>0</v>
      </c>
      <c r="BA29" s="296"/>
      <c r="BB29" s="73">
        <f t="shared" si="14"/>
        <v>0</v>
      </c>
      <c r="BC29" s="296"/>
      <c r="BD29" s="73">
        <f t="shared" si="15"/>
        <v>0</v>
      </c>
      <c r="BE29" s="296"/>
      <c r="BF29" s="73">
        <f t="shared" si="16"/>
        <v>0</v>
      </c>
      <c r="BG29" s="296"/>
      <c r="BH29" s="151">
        <f t="shared" si="17"/>
        <v>0</v>
      </c>
      <c r="BI29" s="165"/>
    </row>
    <row r="30" spans="4:61" ht="12.75">
      <c r="D30" s="81">
        <f>SUM(D12:D29)</f>
        <v>0</v>
      </c>
      <c r="E30" s="83"/>
      <c r="F30" s="83">
        <f>SUM(F12:F29)</f>
        <v>0</v>
      </c>
      <c r="G30" s="83"/>
      <c r="H30" s="83">
        <f>SUM(H12:H29)</f>
        <v>0</v>
      </c>
      <c r="I30" s="166">
        <f>SUM(I12:I29)</f>
        <v>0</v>
      </c>
      <c r="J30" s="83">
        <f>SUM(J12:J29)</f>
        <v>0</v>
      </c>
      <c r="K30" s="82"/>
      <c r="L30" s="81">
        <f>SUM(L12:L29)</f>
        <v>0</v>
      </c>
      <c r="M30" s="84"/>
      <c r="N30" s="81">
        <f>SUM(N12:N29)</f>
        <v>0</v>
      </c>
      <c r="O30" s="82"/>
      <c r="P30" s="81">
        <f>SUM(P12:P29)</f>
        <v>0</v>
      </c>
      <c r="Q30" s="85"/>
      <c r="R30" s="81">
        <f>SUM(R12:R29)</f>
        <v>0</v>
      </c>
      <c r="S30" s="85"/>
      <c r="T30" s="81">
        <f>SUM(T12:T29)</f>
        <v>0</v>
      </c>
      <c r="U30" s="85"/>
      <c r="V30" s="81">
        <f>SUM(V12:V29)</f>
        <v>0</v>
      </c>
      <c r="W30" s="85"/>
      <c r="X30" s="81">
        <f>SUM(X12:X29)</f>
        <v>0</v>
      </c>
      <c r="Y30" s="85"/>
      <c r="Z30" s="81">
        <f>SUM(Z12:Z29)</f>
        <v>0</v>
      </c>
      <c r="AA30" s="85"/>
      <c r="AB30" s="81">
        <f>SUM(AB12:AB29)</f>
        <v>0</v>
      </c>
      <c r="AC30" s="85"/>
      <c r="AD30" s="81">
        <f>SUM(AD12:AD29)</f>
        <v>0</v>
      </c>
      <c r="AE30" s="85"/>
      <c r="AF30" s="81">
        <f>SUM(AF12:AF29)</f>
        <v>0</v>
      </c>
      <c r="AG30" s="85"/>
      <c r="AH30" s="81">
        <f>SUM(AH12:AH29)</f>
        <v>0</v>
      </c>
      <c r="AI30" s="85"/>
      <c r="AJ30" s="81">
        <f>SUM(AJ12:AJ29)</f>
        <v>0</v>
      </c>
      <c r="AK30" s="85"/>
      <c r="AL30" s="81">
        <f>SUM(AL12:AL29)</f>
        <v>0</v>
      </c>
      <c r="AM30" s="85"/>
      <c r="AN30" s="81">
        <f>SUM(AN12:AN29)</f>
        <v>0</v>
      </c>
      <c r="AO30" s="85"/>
      <c r="AP30" s="81">
        <f>SUM(AP12:AP29)</f>
        <v>0</v>
      </c>
      <c r="AQ30" s="85"/>
      <c r="AR30" s="81">
        <f>SUM(AR12:AR29)</f>
        <v>0</v>
      </c>
      <c r="AS30" s="85"/>
      <c r="AT30" s="81">
        <f>SUM(AT12:AT29)</f>
        <v>0</v>
      </c>
      <c r="AU30" s="85"/>
      <c r="AV30" s="81">
        <f>SUM(AV12:AV29)</f>
        <v>0</v>
      </c>
      <c r="AW30" s="85"/>
      <c r="AX30" s="81">
        <f>SUM(AX12:AX29)</f>
        <v>0</v>
      </c>
      <c r="AY30" s="85"/>
      <c r="AZ30" s="81">
        <f>SUM(AZ12:AZ29)</f>
        <v>0</v>
      </c>
      <c r="BA30" s="85"/>
      <c r="BB30" s="81">
        <f>SUM(BB12:BB29)</f>
        <v>0</v>
      </c>
      <c r="BC30" s="85"/>
      <c r="BD30" s="81">
        <f>SUM(BD12:BD29)</f>
        <v>0</v>
      </c>
      <c r="BE30" s="85"/>
      <c r="BF30" s="81">
        <f>SUM(BF12:BF29)</f>
        <v>0</v>
      </c>
      <c r="BG30" s="85"/>
      <c r="BH30" s="41"/>
      <c r="BI30" s="167"/>
    </row>
    <row r="31" spans="10:60" ht="12.75">
      <c r="J31" s="469"/>
      <c r="K31" s="470"/>
      <c r="L31" s="469"/>
      <c r="M31" s="469"/>
      <c r="N31" s="168"/>
      <c r="O31" s="168"/>
      <c r="P31" s="168"/>
      <c r="Q31" s="168"/>
      <c r="R31" s="168"/>
      <c r="S31" s="168"/>
      <c r="T31" s="168"/>
      <c r="U31" s="168"/>
      <c r="V31" s="168"/>
      <c r="W31" s="168"/>
      <c r="X31" s="168"/>
      <c r="Y31" s="168"/>
      <c r="Z31" s="168"/>
      <c r="AA31" s="168"/>
      <c r="AB31" s="168"/>
      <c r="AC31" s="168"/>
      <c r="AD31" s="168"/>
      <c r="AE31" s="168"/>
      <c r="AF31" s="430"/>
      <c r="AG31" s="430"/>
      <c r="AH31" s="430"/>
      <c r="AI31" s="430"/>
      <c r="AJ31" s="430"/>
      <c r="AK31" s="430"/>
      <c r="AL31" s="430"/>
      <c r="AM31" s="430"/>
      <c r="AN31" s="430"/>
      <c r="AO31" s="430"/>
      <c r="AP31" s="430"/>
      <c r="AQ31" s="430"/>
      <c r="AR31" s="430"/>
      <c r="AS31" s="430"/>
      <c r="AT31" s="430"/>
      <c r="AU31" s="430"/>
      <c r="AV31" s="430"/>
      <c r="AW31" s="430"/>
      <c r="AX31" s="430"/>
      <c r="AY31" s="430"/>
      <c r="AZ31" s="430"/>
      <c r="BA31" s="430"/>
      <c r="BB31" s="430"/>
      <c r="BC31" s="430"/>
      <c r="BD31" s="430"/>
      <c r="BE31" s="430"/>
      <c r="BF31" s="430"/>
      <c r="BG31" s="430"/>
      <c r="BH31" s="168"/>
    </row>
    <row r="33" spans="1:3" ht="12.75">
      <c r="A33" s="169" t="s">
        <v>118</v>
      </c>
      <c r="B33" s="42"/>
      <c r="C33" s="43"/>
    </row>
    <row r="34" spans="1:5" ht="12.75">
      <c r="A34" s="1" t="s">
        <v>119</v>
      </c>
      <c r="B34" s="139"/>
      <c r="C34" s="1"/>
      <c r="D34" s="1"/>
      <c r="E34" s="1"/>
    </row>
    <row r="35" spans="1:4" ht="12.75">
      <c r="A35" s="1" t="s">
        <v>147</v>
      </c>
      <c r="B35" s="1"/>
      <c r="C35" s="1"/>
      <c r="D35" s="1"/>
    </row>
    <row r="36" spans="1:4" ht="12.75">
      <c r="A36" s="1" t="s">
        <v>148</v>
      </c>
      <c r="B36" s="169"/>
      <c r="C36" s="169"/>
      <c r="D36" s="1"/>
    </row>
    <row r="37" ht="13.5" thickBot="1">
      <c r="C37" s="170" t="s">
        <v>213</v>
      </c>
    </row>
    <row r="38" spans="2:3" ht="12.75">
      <c r="B38" s="171" t="s">
        <v>154</v>
      </c>
      <c r="C38" s="172">
        <v>0.34</v>
      </c>
    </row>
    <row r="39" spans="2:3" ht="12.75">
      <c r="B39" s="171" t="s">
        <v>168</v>
      </c>
      <c r="C39" s="172">
        <v>0.08</v>
      </c>
    </row>
    <row r="40" spans="1:3" ht="12.75">
      <c r="A40" s="173"/>
      <c r="B40" s="171" t="s">
        <v>169</v>
      </c>
      <c r="C40" s="172">
        <v>0.193</v>
      </c>
    </row>
    <row r="41" spans="2:3" ht="12.75">
      <c r="B41" s="171" t="s">
        <v>170</v>
      </c>
      <c r="C41" s="172" t="s">
        <v>155</v>
      </c>
    </row>
  </sheetData>
  <sheetProtection/>
  <mergeCells count="31">
    <mergeCell ref="BI10:BI11"/>
    <mergeCell ref="J31:M31"/>
    <mergeCell ref="P8:Q8"/>
    <mergeCell ref="R8:S8"/>
    <mergeCell ref="V8:W8"/>
    <mergeCell ref="AD8:AE8"/>
    <mergeCell ref="T8:U8"/>
    <mergeCell ref="N8:O8"/>
    <mergeCell ref="AF8:AG8"/>
    <mergeCell ref="AH8:AI8"/>
    <mergeCell ref="AJ8:AK8"/>
    <mergeCell ref="AL8:AM8"/>
    <mergeCell ref="AN8:AO8"/>
    <mergeCell ref="AP8:AQ8"/>
    <mergeCell ref="AR8:AS8"/>
    <mergeCell ref="AT8:AU8"/>
    <mergeCell ref="A1:BI1"/>
    <mergeCell ref="A2:BI2"/>
    <mergeCell ref="X8:Y8"/>
    <mergeCell ref="L8:M8"/>
    <mergeCell ref="Z8:AA8"/>
    <mergeCell ref="A3:BI3"/>
    <mergeCell ref="J8:K8"/>
    <mergeCell ref="J7:AE7"/>
    <mergeCell ref="AB8:AC8"/>
    <mergeCell ref="AV8:AW8"/>
    <mergeCell ref="AX8:AY8"/>
    <mergeCell ref="AZ8:BA8"/>
    <mergeCell ref="BB8:BC8"/>
    <mergeCell ref="BD8:BE8"/>
    <mergeCell ref="BF8:BG8"/>
  </mergeCells>
  <conditionalFormatting sqref="BH11">
    <cfRule type="cellIs" priority="61" dxfId="0" operator="greaterThan" stopIfTrue="1">
      <formula>1</formula>
    </cfRule>
    <cfRule type="cellIs" priority="62" dxfId="0" operator="greaterThan" stopIfTrue="1">
      <formula>1.1</formula>
    </cfRule>
    <cfRule type="cellIs" priority="63" dxfId="10" operator="greaterThan" stopIfTrue="1">
      <formula>1</formula>
    </cfRule>
    <cfRule type="cellIs" priority="64" dxfId="13" operator="greaterThan" stopIfTrue="1">
      <formula>1.1</formula>
    </cfRule>
    <cfRule type="cellIs" priority="65" dxfId="13" operator="greaterThan" stopIfTrue="1">
      <formula>1.1</formula>
    </cfRule>
    <cfRule type="cellIs" priority="66" dxfId="12" operator="greaterThan" stopIfTrue="1">
      <formula>1</formula>
    </cfRule>
    <cfRule type="cellIs" priority="67" dxfId="0" operator="greaterThan" stopIfTrue="1">
      <formula>100</formula>
    </cfRule>
    <cfRule type="cellIs" priority="68" dxfId="10" operator="greaterThan" stopIfTrue="1">
      <formula>100</formula>
    </cfRule>
    <cfRule type="cellIs" priority="69" dxfId="0" operator="greaterThan" stopIfTrue="1">
      <formula>1</formula>
    </cfRule>
    <cfRule type="cellIs" priority="70" dxfId="0" operator="greaterThan" stopIfTrue="1">
      <formula>100</formula>
    </cfRule>
  </conditionalFormatting>
  <conditionalFormatting sqref="BH12:BH29">
    <cfRule type="cellIs" priority="21" dxfId="0" operator="greaterThan" stopIfTrue="1">
      <formula>1</formula>
    </cfRule>
    <cfRule type="cellIs" priority="22" dxfId="0" operator="greaterThan" stopIfTrue="1">
      <formula>1.1</formula>
    </cfRule>
    <cfRule type="cellIs" priority="23" dxfId="10" operator="greaterThan" stopIfTrue="1">
      <formula>1</formula>
    </cfRule>
    <cfRule type="cellIs" priority="24" dxfId="13" operator="greaterThan" stopIfTrue="1">
      <formula>1.1</formula>
    </cfRule>
    <cfRule type="cellIs" priority="25" dxfId="13" operator="greaterThan" stopIfTrue="1">
      <formula>1.1</formula>
    </cfRule>
    <cfRule type="cellIs" priority="26" dxfId="12" operator="greaterThan" stopIfTrue="1">
      <formula>1</formula>
    </cfRule>
    <cfRule type="cellIs" priority="27" dxfId="0" operator="greaterThan" stopIfTrue="1">
      <formula>100</formula>
    </cfRule>
    <cfRule type="cellIs" priority="28" dxfId="10" operator="greaterThan" stopIfTrue="1">
      <formula>100</formula>
    </cfRule>
    <cfRule type="cellIs" priority="29" dxfId="0" operator="greaterThan" stopIfTrue="1">
      <formula>1</formula>
    </cfRule>
    <cfRule type="cellIs" priority="30" dxfId="0" operator="greaterThan" stopIfTrue="1">
      <formula>100</formula>
    </cfRule>
  </conditionalFormatting>
  <dataValidations count="1">
    <dataValidation type="whole" allowBlank="1" showInputMessage="1" showErrorMessage="1" prompt="The current NIH Salary Cap is $183,300.   The effective date is 1/11/2015." errorTitle="NIH Salary Cap" error="Use NIH Salary Cap of $183,300.&#10;The effective date is 1/11/2015." sqref="D12:D29">
      <formula1>0</formula1>
      <formula2>183300</formula2>
    </dataValidation>
  </dataValidations>
  <printOptions gridLines="1"/>
  <pageMargins left="0.5" right="0.5" top="0.75" bottom="0.75" header="0.5" footer="0.5"/>
  <pageSetup fitToHeight="1" fitToWidth="1" horizontalDpi="600" verticalDpi="600" orientation="landscape" paperSize="5" scale="52" r:id="rId1"/>
  <headerFooter alignWithMargins="0">
    <oddHeader>&amp;R&amp;"Arial,Bold"
</oddHeader>
    <oddFooter>&amp;C&amp;A</oddFooter>
  </headerFooter>
</worksheet>
</file>

<file path=xl/worksheets/sheet5.xml><?xml version="1.0" encoding="utf-8"?>
<worksheet xmlns="http://schemas.openxmlformats.org/spreadsheetml/2006/main" xmlns:r="http://schemas.openxmlformats.org/officeDocument/2006/relationships">
  <sheetPr codeName="Sheet3">
    <tabColor rgb="FFFF0000"/>
    <pageSetUpPr fitToPage="1"/>
  </sheetPr>
  <dimension ref="A1:BK62"/>
  <sheetViews>
    <sheetView zoomScalePageLayoutView="0" workbookViewId="0" topLeftCell="A1">
      <selection activeCell="A14" sqref="A14"/>
    </sheetView>
  </sheetViews>
  <sheetFormatPr defaultColWidth="9.28125" defaultRowHeight="12.75"/>
  <cols>
    <col min="1" max="1" width="36.7109375" style="43" bestFit="1" customWidth="1"/>
    <col min="2" max="2" width="11.28125" style="1" bestFit="1" customWidth="1"/>
    <col min="3" max="3" width="9.7109375" style="43" bestFit="1" customWidth="1"/>
    <col min="4" max="4" width="6.28125" style="43" customWidth="1"/>
    <col min="5" max="5" width="9.7109375" style="43" bestFit="1" customWidth="1"/>
    <col min="6" max="6" width="6.28125" style="43" customWidth="1"/>
    <col min="7" max="7" width="9.7109375" style="43" bestFit="1" customWidth="1"/>
    <col min="8" max="8" width="6.28125" style="43" customWidth="1"/>
    <col min="9" max="9" width="9.7109375" style="43" bestFit="1" customWidth="1"/>
    <col min="10" max="10" width="6.28125" style="43" customWidth="1"/>
    <col min="11" max="11" width="9.7109375" style="43" customWidth="1"/>
    <col min="12" max="12" width="6.28125" style="43" customWidth="1"/>
    <col min="13" max="13" width="9.7109375" style="43" bestFit="1" customWidth="1"/>
    <col min="14" max="14" width="6.28125" style="43" customWidth="1"/>
    <col min="15" max="15" width="9.7109375" style="43" bestFit="1" customWidth="1"/>
    <col min="16" max="16" width="6.28125" style="43" customWidth="1"/>
    <col min="17" max="17" width="9.7109375" style="43" bestFit="1" customWidth="1"/>
    <col min="18" max="18" width="6.28125" style="43" customWidth="1"/>
    <col min="19" max="19" width="9.7109375" style="43" bestFit="1" customWidth="1"/>
    <col min="20" max="20" width="6.28125" style="43" customWidth="1"/>
    <col min="21" max="21" width="10.7109375" style="43" bestFit="1" customWidth="1"/>
    <col min="22" max="22" width="5.7109375" style="43" customWidth="1"/>
    <col min="23" max="23" width="10.7109375" style="43" bestFit="1" customWidth="1"/>
    <col min="24" max="24" width="5.7109375" style="43" customWidth="1"/>
    <col min="25" max="25" width="9.7109375" style="43" bestFit="1" customWidth="1"/>
    <col min="26" max="26" width="6.28125" style="43" customWidth="1"/>
    <col min="27" max="27" width="9.7109375" style="43" bestFit="1" customWidth="1"/>
    <col min="28" max="28" width="6.28125" style="43" customWidth="1"/>
    <col min="29" max="29" width="9.7109375" style="43" bestFit="1" customWidth="1"/>
    <col min="30" max="30" width="6.28125" style="43" customWidth="1"/>
    <col min="31" max="31" width="10.7109375" style="43" bestFit="1" customWidth="1"/>
    <col min="32" max="32" width="5.7109375" style="43" customWidth="1"/>
    <col min="33" max="33" width="10.7109375" style="43" bestFit="1" customWidth="1"/>
    <col min="34" max="34" width="5.7109375" style="43" customWidth="1"/>
    <col min="35" max="35" width="9.7109375" style="43" bestFit="1" customWidth="1"/>
    <col min="36" max="36" width="6.28125" style="43" customWidth="1"/>
    <col min="37" max="37" width="9.7109375" style="43" bestFit="1" customWidth="1"/>
    <col min="38" max="38" width="6.28125" style="43" customWidth="1"/>
    <col min="39" max="39" width="9.7109375" style="43" bestFit="1" customWidth="1"/>
    <col min="40" max="40" width="6.28125" style="43" customWidth="1"/>
    <col min="41" max="41" width="10.7109375" style="43" bestFit="1" customWidth="1"/>
    <col min="42" max="42" width="5.7109375" style="43" customWidth="1"/>
    <col min="43" max="43" width="10.7109375" style="43" bestFit="1" customWidth="1"/>
    <col min="44" max="44" width="5.7109375" style="43" customWidth="1"/>
    <col min="45" max="45" width="9.7109375" style="43" bestFit="1" customWidth="1"/>
    <col min="46" max="46" width="6.28125" style="43" customWidth="1"/>
    <col min="47" max="47" width="9.7109375" style="43" bestFit="1" customWidth="1"/>
    <col min="48" max="48" width="6.28125" style="43" customWidth="1"/>
    <col min="49" max="49" width="10.7109375" style="43" bestFit="1" customWidth="1"/>
    <col min="50" max="50" width="5.7109375" style="43" customWidth="1"/>
    <col min="51" max="51" width="10.7109375" style="43" bestFit="1" customWidth="1"/>
    <col min="52" max="52" width="5.7109375" style="43" customWidth="1"/>
    <col min="53" max="53" width="6.28125" style="43" customWidth="1"/>
    <col min="54" max="54" width="18.421875" style="43" customWidth="1"/>
    <col min="55" max="16384" width="9.28125" style="43" customWidth="1"/>
  </cols>
  <sheetData>
    <row r="1" spans="1:52" ht="15" customHeight="1">
      <c r="A1" s="40"/>
      <c r="B1" s="2"/>
      <c r="C1" s="42"/>
      <c r="D1" s="40"/>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row>
    <row r="2" spans="1:57" ht="27.75">
      <c r="A2" s="457" t="str">
        <f>'1 Volume Projections'!B1</f>
        <v>"enter your core name here"</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c r="AR2" s="457"/>
      <c r="AS2" s="457"/>
      <c r="AT2" s="457"/>
      <c r="AU2" s="457"/>
      <c r="AV2" s="457"/>
      <c r="AW2" s="457"/>
      <c r="AX2" s="457"/>
      <c r="AY2" s="457"/>
      <c r="AZ2" s="457"/>
      <c r="BA2" s="457"/>
      <c r="BB2" s="457"/>
      <c r="BC2" s="105"/>
      <c r="BD2" s="105"/>
      <c r="BE2" s="105"/>
    </row>
    <row r="3" spans="1:57" s="44" customFormat="1" ht="18">
      <c r="A3" s="458" t="s">
        <v>173</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458"/>
      <c r="AX3" s="458"/>
      <c r="AY3" s="458"/>
      <c r="AZ3" s="458"/>
      <c r="BA3" s="458"/>
      <c r="BB3" s="458"/>
      <c r="BC3" s="103"/>
      <c r="BD3" s="103"/>
      <c r="BE3" s="103"/>
    </row>
    <row r="4" spans="1:57" s="44" customFormat="1" ht="18">
      <c r="A4" s="458" t="str">
        <f>'2 Salary &amp; Fringe'!A3:BI3</f>
        <v>Fiscal Year 2023</v>
      </c>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P4" s="458"/>
      <c r="AQ4" s="458"/>
      <c r="AR4" s="458"/>
      <c r="AS4" s="458"/>
      <c r="AT4" s="458"/>
      <c r="AU4" s="458"/>
      <c r="AV4" s="458"/>
      <c r="AW4" s="458"/>
      <c r="AX4" s="458"/>
      <c r="AY4" s="458"/>
      <c r="AZ4" s="458"/>
      <c r="BA4" s="458"/>
      <c r="BB4" s="458"/>
      <c r="BC4" s="103"/>
      <c r="BD4" s="103"/>
      <c r="BE4" s="103"/>
    </row>
    <row r="5" spans="1:57" s="44" customFormat="1" ht="18">
      <c r="A5" s="103"/>
      <c r="B5" s="174"/>
      <c r="C5" s="103"/>
      <c r="D5" s="103"/>
      <c r="E5" s="175"/>
      <c r="F5" s="103"/>
      <c r="G5" s="103"/>
      <c r="H5" s="103"/>
      <c r="I5" s="103"/>
      <c r="J5" s="103"/>
      <c r="K5" s="103"/>
      <c r="L5" s="103"/>
      <c r="M5" s="103"/>
      <c r="N5" s="103"/>
      <c r="O5" s="103"/>
      <c r="P5" s="103"/>
      <c r="Q5" s="103"/>
      <c r="R5" s="103"/>
      <c r="S5" s="103"/>
      <c r="T5" s="103"/>
      <c r="U5" s="103"/>
      <c r="V5" s="103"/>
      <c r="W5" s="103"/>
      <c r="X5" s="103"/>
      <c r="Y5" s="429"/>
      <c r="Z5" s="429"/>
      <c r="AA5" s="429"/>
      <c r="AB5" s="429"/>
      <c r="AC5" s="429"/>
      <c r="AD5" s="429"/>
      <c r="AE5" s="429"/>
      <c r="AF5" s="429"/>
      <c r="AG5" s="429"/>
      <c r="AH5" s="429"/>
      <c r="AI5" s="429"/>
      <c r="AJ5" s="429"/>
      <c r="AK5" s="429"/>
      <c r="AL5" s="429"/>
      <c r="AM5" s="429"/>
      <c r="AN5" s="429"/>
      <c r="AO5" s="429"/>
      <c r="AP5" s="429"/>
      <c r="AQ5" s="429"/>
      <c r="AR5" s="429"/>
      <c r="AS5" s="429"/>
      <c r="AT5" s="429"/>
      <c r="AU5" s="429"/>
      <c r="AV5" s="429"/>
      <c r="AW5" s="429"/>
      <c r="AX5" s="429"/>
      <c r="AY5" s="429"/>
      <c r="AZ5" s="429"/>
      <c r="BA5" s="103"/>
      <c r="BB5" s="103"/>
      <c r="BC5" s="103"/>
      <c r="BD5" s="103"/>
      <c r="BE5" s="103"/>
    </row>
    <row r="6" spans="1:63" s="44" customFormat="1" ht="18">
      <c r="A6" s="361" t="s">
        <v>157</v>
      </c>
      <c r="B6" s="359"/>
      <c r="C6" s="103"/>
      <c r="D6" s="103"/>
      <c r="E6" s="45"/>
      <c r="F6" s="103"/>
      <c r="G6" s="103"/>
      <c r="H6" s="103"/>
      <c r="I6" s="103"/>
      <c r="J6" s="103"/>
      <c r="K6" s="103"/>
      <c r="L6" s="103"/>
      <c r="M6" s="103"/>
      <c r="N6" s="103"/>
      <c r="O6" s="103"/>
      <c r="P6" s="103"/>
      <c r="Q6" s="103"/>
      <c r="R6" s="103"/>
      <c r="S6" s="103"/>
      <c r="T6" s="103"/>
      <c r="U6" s="103"/>
      <c r="V6" s="103"/>
      <c r="W6" s="103"/>
      <c r="X6" s="103"/>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103"/>
      <c r="BB6" s="103"/>
      <c r="BC6" s="103"/>
      <c r="BD6" s="103"/>
      <c r="BE6" s="103"/>
      <c r="BF6" s="103"/>
      <c r="BG6" s="103"/>
      <c r="BH6" s="103"/>
      <c r="BI6" s="103"/>
      <c r="BJ6" s="103"/>
      <c r="BK6" s="103"/>
    </row>
    <row r="7" spans="1:57" s="44" customFormat="1" ht="18.75" thickBot="1">
      <c r="A7" s="360" t="s">
        <v>158</v>
      </c>
      <c r="B7" s="360"/>
      <c r="C7" s="363"/>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03"/>
      <c r="BC7" s="103"/>
      <c r="BD7" s="103"/>
      <c r="BE7" s="103"/>
    </row>
    <row r="8" spans="1:54" s="1" customFormat="1" ht="23.25" customHeight="1">
      <c r="A8" s="387"/>
      <c r="B8" s="411"/>
      <c r="C8" s="478" t="s">
        <v>99</v>
      </c>
      <c r="D8" s="478"/>
      <c r="E8" s="478"/>
      <c r="F8" s="478"/>
      <c r="G8" s="478"/>
      <c r="H8" s="478"/>
      <c r="I8" s="478"/>
      <c r="J8" s="478"/>
      <c r="K8" s="478"/>
      <c r="L8" s="478"/>
      <c r="M8" s="478"/>
      <c r="N8" s="478"/>
      <c r="O8" s="478"/>
      <c r="P8" s="478"/>
      <c r="Q8" s="478"/>
      <c r="R8" s="478"/>
      <c r="S8" s="478"/>
      <c r="T8" s="478"/>
      <c r="U8" s="478"/>
      <c r="V8" s="478"/>
      <c r="W8" s="478"/>
      <c r="X8" s="479"/>
      <c r="Y8" s="480" t="s">
        <v>99</v>
      </c>
      <c r="Z8" s="478"/>
      <c r="AA8" s="478"/>
      <c r="AB8" s="478"/>
      <c r="AC8" s="478"/>
      <c r="AD8" s="478"/>
      <c r="AE8" s="478"/>
      <c r="AF8" s="478"/>
      <c r="AG8" s="478"/>
      <c r="AH8" s="478"/>
      <c r="AI8" s="478"/>
      <c r="AJ8" s="478"/>
      <c r="AK8" s="478"/>
      <c r="AL8" s="478"/>
      <c r="AM8" s="478"/>
      <c r="AN8" s="478"/>
      <c r="AO8" s="478"/>
      <c r="AP8" s="478"/>
      <c r="AQ8" s="478"/>
      <c r="AR8" s="478"/>
      <c r="AS8" s="478"/>
      <c r="AT8" s="478"/>
      <c r="AU8" s="478"/>
      <c r="AV8" s="478"/>
      <c r="AW8" s="478"/>
      <c r="AX8" s="478"/>
      <c r="AY8" s="478"/>
      <c r="AZ8" s="479"/>
      <c r="BA8" s="412"/>
      <c r="BB8" s="386"/>
    </row>
    <row r="9" spans="1:54" s="1" customFormat="1" ht="49.5" customHeight="1" thickBot="1">
      <c r="A9" s="388"/>
      <c r="B9" s="413"/>
      <c r="C9" s="472">
        <f>'1 Volume Projections'!B15</f>
        <v>0</v>
      </c>
      <c r="D9" s="473"/>
      <c r="E9" s="472">
        <f>'1 Volume Projections'!B16</f>
        <v>0</v>
      </c>
      <c r="F9" s="473"/>
      <c r="G9" s="472">
        <f>'1 Volume Projections'!B17</f>
        <v>0</v>
      </c>
      <c r="H9" s="473"/>
      <c r="I9" s="472">
        <f>'1 Volume Projections'!B18</f>
        <v>0</v>
      </c>
      <c r="J9" s="473"/>
      <c r="K9" s="472">
        <f>'1 Volume Projections'!B19</f>
        <v>0</v>
      </c>
      <c r="L9" s="473"/>
      <c r="M9" s="472">
        <f>'1 Volume Projections'!B20</f>
        <v>0</v>
      </c>
      <c r="N9" s="473"/>
      <c r="O9" s="472">
        <f>'1 Volume Projections'!B21</f>
        <v>0</v>
      </c>
      <c r="P9" s="473"/>
      <c r="Q9" s="472">
        <f>'1 Volume Projections'!B22</f>
        <v>0</v>
      </c>
      <c r="R9" s="473"/>
      <c r="S9" s="472">
        <f>'1 Volume Projections'!B23</f>
        <v>0</v>
      </c>
      <c r="T9" s="473"/>
      <c r="U9" s="472">
        <f>'1 Volume Projections'!B24</f>
        <v>0</v>
      </c>
      <c r="V9" s="473"/>
      <c r="W9" s="476">
        <f>'1 Volume Projections'!B25</f>
        <v>0</v>
      </c>
      <c r="X9" s="477"/>
      <c r="Y9" s="472">
        <f>'1 Volume Projections'!B26</f>
        <v>0</v>
      </c>
      <c r="Z9" s="473"/>
      <c r="AA9" s="472">
        <f>'1 Volume Projections'!B27</f>
        <v>0</v>
      </c>
      <c r="AB9" s="473"/>
      <c r="AC9" s="472">
        <f>'1 Volume Projections'!B28</f>
        <v>0</v>
      </c>
      <c r="AD9" s="473"/>
      <c r="AE9" s="472">
        <f>'1 Volume Projections'!B29</f>
        <v>0</v>
      </c>
      <c r="AF9" s="473"/>
      <c r="AG9" s="476">
        <f>'1 Volume Projections'!B30</f>
        <v>0</v>
      </c>
      <c r="AH9" s="477"/>
      <c r="AI9" s="472">
        <f>'1 Volume Projections'!B31</f>
        <v>0</v>
      </c>
      <c r="AJ9" s="473"/>
      <c r="AK9" s="472">
        <f>'1 Volume Projections'!B32</f>
        <v>0</v>
      </c>
      <c r="AL9" s="473"/>
      <c r="AM9" s="472">
        <f>'1 Volume Projections'!B33</f>
        <v>0</v>
      </c>
      <c r="AN9" s="473"/>
      <c r="AO9" s="472">
        <f>'1 Volume Projections'!B23</f>
        <v>0</v>
      </c>
      <c r="AP9" s="473"/>
      <c r="AQ9" s="476">
        <f>'1 Volume Projections'!B35</f>
        <v>0</v>
      </c>
      <c r="AR9" s="477"/>
      <c r="AS9" s="472">
        <f>'1 Volume Projections'!B36</f>
        <v>0</v>
      </c>
      <c r="AT9" s="473"/>
      <c r="AU9" s="472">
        <f>'1 Volume Projections'!B37</f>
        <v>0</v>
      </c>
      <c r="AV9" s="473"/>
      <c r="AW9" s="472">
        <f>'1 Volume Projections'!B38</f>
        <v>0</v>
      </c>
      <c r="AX9" s="473"/>
      <c r="AY9" s="476">
        <f>'1 Volume Projections'!B39</f>
        <v>0</v>
      </c>
      <c r="AZ9" s="477"/>
      <c r="BA9" s="384"/>
      <c r="BB9" s="385"/>
    </row>
    <row r="10" spans="1:54" s="1" customFormat="1" ht="32.25" customHeight="1" thickBot="1">
      <c r="A10" s="402" t="s">
        <v>89</v>
      </c>
      <c r="B10" s="381" t="s">
        <v>0</v>
      </c>
      <c r="C10" s="408" t="s">
        <v>124</v>
      </c>
      <c r="D10" s="407" t="s">
        <v>54</v>
      </c>
      <c r="E10" s="408" t="s">
        <v>125</v>
      </c>
      <c r="F10" s="407" t="s">
        <v>54</v>
      </c>
      <c r="G10" s="406" t="s">
        <v>126</v>
      </c>
      <c r="H10" s="407" t="s">
        <v>54</v>
      </c>
      <c r="I10" s="408" t="s">
        <v>131</v>
      </c>
      <c r="J10" s="407" t="s">
        <v>54</v>
      </c>
      <c r="K10" s="406" t="s">
        <v>132</v>
      </c>
      <c r="L10" s="407" t="s">
        <v>54</v>
      </c>
      <c r="M10" s="406" t="s">
        <v>138</v>
      </c>
      <c r="N10" s="407" t="s">
        <v>54</v>
      </c>
      <c r="O10" s="406" t="s">
        <v>139</v>
      </c>
      <c r="P10" s="407" t="s">
        <v>54</v>
      </c>
      <c r="Q10" s="406" t="s">
        <v>140</v>
      </c>
      <c r="R10" s="407" t="s">
        <v>54</v>
      </c>
      <c r="S10" s="406" t="s">
        <v>141</v>
      </c>
      <c r="T10" s="407" t="s">
        <v>54</v>
      </c>
      <c r="U10" s="406" t="s">
        <v>137</v>
      </c>
      <c r="V10" s="408" t="s">
        <v>54</v>
      </c>
      <c r="W10" s="406" t="s">
        <v>212</v>
      </c>
      <c r="X10" s="414" t="s">
        <v>54</v>
      </c>
      <c r="Y10" s="436" t="s">
        <v>316</v>
      </c>
      <c r="Z10" s="407" t="s">
        <v>54</v>
      </c>
      <c r="AA10" s="406" t="s">
        <v>317</v>
      </c>
      <c r="AB10" s="407" t="s">
        <v>54</v>
      </c>
      <c r="AC10" s="406" t="s">
        <v>318</v>
      </c>
      <c r="AD10" s="407" t="s">
        <v>54</v>
      </c>
      <c r="AE10" s="406" t="s">
        <v>319</v>
      </c>
      <c r="AF10" s="408" t="s">
        <v>54</v>
      </c>
      <c r="AG10" s="406" t="s">
        <v>320</v>
      </c>
      <c r="AH10" s="414" t="s">
        <v>54</v>
      </c>
      <c r="AI10" s="406" t="s">
        <v>321</v>
      </c>
      <c r="AJ10" s="407" t="s">
        <v>54</v>
      </c>
      <c r="AK10" s="406" t="s">
        <v>322</v>
      </c>
      <c r="AL10" s="407" t="s">
        <v>54</v>
      </c>
      <c r="AM10" s="406" t="s">
        <v>330</v>
      </c>
      <c r="AN10" s="407" t="s">
        <v>54</v>
      </c>
      <c r="AO10" s="406" t="s">
        <v>324</v>
      </c>
      <c r="AP10" s="408" t="s">
        <v>54</v>
      </c>
      <c r="AQ10" s="406" t="s">
        <v>325</v>
      </c>
      <c r="AR10" s="414" t="s">
        <v>54</v>
      </c>
      <c r="AS10" s="406" t="s">
        <v>326</v>
      </c>
      <c r="AT10" s="407" t="s">
        <v>54</v>
      </c>
      <c r="AU10" s="406" t="s">
        <v>327</v>
      </c>
      <c r="AV10" s="407" t="s">
        <v>54</v>
      </c>
      <c r="AW10" s="406" t="s">
        <v>328</v>
      </c>
      <c r="AX10" s="408" t="s">
        <v>54</v>
      </c>
      <c r="AY10" s="406" t="s">
        <v>329</v>
      </c>
      <c r="AZ10" s="414" t="s">
        <v>54</v>
      </c>
      <c r="BA10" s="178" t="s">
        <v>69</v>
      </c>
      <c r="BB10" s="383" t="s">
        <v>56</v>
      </c>
    </row>
    <row r="11" spans="1:54" s="60" customFormat="1" ht="11.25">
      <c r="A11" s="179" t="s">
        <v>82</v>
      </c>
      <c r="B11" s="180"/>
      <c r="C11" s="56"/>
      <c r="D11" s="57"/>
      <c r="E11" s="56"/>
      <c r="F11" s="57"/>
      <c r="G11" s="58"/>
      <c r="H11" s="57"/>
      <c r="I11" s="59"/>
      <c r="J11" s="57"/>
      <c r="K11" s="58"/>
      <c r="L11" s="57"/>
      <c r="M11" s="58"/>
      <c r="N11" s="57"/>
      <c r="O11" s="58"/>
      <c r="P11" s="57"/>
      <c r="Q11" s="58"/>
      <c r="R11" s="57"/>
      <c r="S11" s="58"/>
      <c r="T11" s="57"/>
      <c r="U11" s="58"/>
      <c r="V11" s="59"/>
      <c r="W11" s="58"/>
      <c r="X11" s="59"/>
      <c r="Y11" s="58"/>
      <c r="Z11" s="57"/>
      <c r="AA11" s="58"/>
      <c r="AB11" s="57"/>
      <c r="AC11" s="58"/>
      <c r="AD11" s="57"/>
      <c r="AE11" s="58"/>
      <c r="AF11" s="59"/>
      <c r="AG11" s="58"/>
      <c r="AH11" s="59"/>
      <c r="AI11" s="58"/>
      <c r="AJ11" s="57"/>
      <c r="AK11" s="58"/>
      <c r="AL11" s="57"/>
      <c r="AM11" s="58"/>
      <c r="AN11" s="57"/>
      <c r="AO11" s="58"/>
      <c r="AP11" s="59"/>
      <c r="AQ11" s="58"/>
      <c r="AR11" s="59"/>
      <c r="AS11" s="58"/>
      <c r="AT11" s="57"/>
      <c r="AU11" s="58"/>
      <c r="AV11" s="57"/>
      <c r="AW11" s="58"/>
      <c r="AX11" s="59"/>
      <c r="AY11" s="58"/>
      <c r="AZ11" s="59"/>
      <c r="BA11" s="410"/>
      <c r="BB11" s="474" t="s">
        <v>153</v>
      </c>
    </row>
    <row r="12" spans="1:54" s="60" customFormat="1" ht="12">
      <c r="A12" s="51" t="s">
        <v>68</v>
      </c>
      <c r="B12" s="181">
        <v>5000</v>
      </c>
      <c r="C12" s="182">
        <f>B12*D12</f>
        <v>5000</v>
      </c>
      <c r="D12" s="57">
        <v>1</v>
      </c>
      <c r="E12" s="182">
        <f>B12*F12</f>
        <v>0</v>
      </c>
      <c r="F12" s="57">
        <v>0</v>
      </c>
      <c r="G12" s="183">
        <f>B12*H12</f>
        <v>0</v>
      </c>
      <c r="H12" s="57">
        <v>0</v>
      </c>
      <c r="I12" s="183">
        <f>B12*J12</f>
        <v>0</v>
      </c>
      <c r="J12" s="57">
        <v>0</v>
      </c>
      <c r="K12" s="183">
        <f>B12*L12</f>
        <v>0</v>
      </c>
      <c r="L12" s="57">
        <v>0</v>
      </c>
      <c r="M12" s="183">
        <f>B12*N12</f>
        <v>0</v>
      </c>
      <c r="N12" s="57">
        <v>0</v>
      </c>
      <c r="O12" s="183">
        <f>B12*P12</f>
        <v>0</v>
      </c>
      <c r="P12" s="57">
        <v>0</v>
      </c>
      <c r="Q12" s="183">
        <f>B12*R12</f>
        <v>0</v>
      </c>
      <c r="R12" s="57">
        <v>0</v>
      </c>
      <c r="S12" s="183">
        <f>B12*T12</f>
        <v>0</v>
      </c>
      <c r="T12" s="57">
        <v>0</v>
      </c>
      <c r="U12" s="183">
        <f>B12*V12</f>
        <v>0</v>
      </c>
      <c r="V12" s="59">
        <v>0</v>
      </c>
      <c r="W12" s="183">
        <f>D12*X12</f>
        <v>0</v>
      </c>
      <c r="X12" s="59">
        <v>0</v>
      </c>
      <c r="Y12" s="183">
        <f>L12*Z12</f>
        <v>0</v>
      </c>
      <c r="Z12" s="57">
        <v>0</v>
      </c>
      <c r="AA12" s="183">
        <f>L12*AB12</f>
        <v>0</v>
      </c>
      <c r="AB12" s="57">
        <v>0</v>
      </c>
      <c r="AC12" s="183">
        <f>L12*AD12</f>
        <v>0</v>
      </c>
      <c r="AD12" s="57">
        <v>0</v>
      </c>
      <c r="AE12" s="183">
        <f>L12*AF12</f>
        <v>0</v>
      </c>
      <c r="AF12" s="59">
        <v>0</v>
      </c>
      <c r="AG12" s="183">
        <f>N12*AH12</f>
        <v>0</v>
      </c>
      <c r="AH12" s="59">
        <v>0</v>
      </c>
      <c r="AI12" s="183">
        <f>V12*AJ12</f>
        <v>0</v>
      </c>
      <c r="AJ12" s="57">
        <v>0</v>
      </c>
      <c r="AK12" s="183">
        <f>V12*AL12</f>
        <v>0</v>
      </c>
      <c r="AL12" s="57">
        <v>0</v>
      </c>
      <c r="AM12" s="183">
        <f>V12*AN12</f>
        <v>0</v>
      </c>
      <c r="AN12" s="57">
        <v>0</v>
      </c>
      <c r="AO12" s="183">
        <f>V12*AP12</f>
        <v>0</v>
      </c>
      <c r="AP12" s="59">
        <v>0</v>
      </c>
      <c r="AQ12" s="183">
        <f>X12*AR12</f>
        <v>0</v>
      </c>
      <c r="AR12" s="59">
        <v>0</v>
      </c>
      <c r="AS12" s="183">
        <f>AD12*AT12</f>
        <v>0</v>
      </c>
      <c r="AT12" s="57">
        <v>0</v>
      </c>
      <c r="AU12" s="183">
        <f>AD12*AV12</f>
        <v>0</v>
      </c>
      <c r="AV12" s="57">
        <v>0</v>
      </c>
      <c r="AW12" s="183">
        <f>AD12*AX12</f>
        <v>0</v>
      </c>
      <c r="AX12" s="59">
        <v>0</v>
      </c>
      <c r="AY12" s="183">
        <f>AF12*AZ12</f>
        <v>0</v>
      </c>
      <c r="AZ12" s="59">
        <v>0</v>
      </c>
      <c r="BA12" s="184">
        <f>+D12+F12+H12+J12+L12+N12+P12+R12+T12+V12+X12+Z12+AB12+AD12+AF12+AH12+AJ12+AL12+AN12+AP12+AR12+AT12+AV12+AX12+AZ12</f>
        <v>1</v>
      </c>
      <c r="BB12" s="474"/>
    </row>
    <row r="13" spans="1:54" s="60" customFormat="1" ht="12.75" thickBot="1">
      <c r="A13" s="185" t="s">
        <v>211</v>
      </c>
      <c r="B13" s="186">
        <v>1200</v>
      </c>
      <c r="C13" s="67">
        <f>B13*D13</f>
        <v>600</v>
      </c>
      <c r="D13" s="69">
        <v>0.5</v>
      </c>
      <c r="E13" s="67">
        <f>B13*F13</f>
        <v>600</v>
      </c>
      <c r="F13" s="69">
        <v>0.5</v>
      </c>
      <c r="G13" s="66">
        <f>B13*H13</f>
        <v>0</v>
      </c>
      <c r="H13" s="69">
        <v>0</v>
      </c>
      <c r="I13" s="66">
        <f>B13*J13</f>
        <v>0</v>
      </c>
      <c r="J13" s="69">
        <v>0</v>
      </c>
      <c r="K13" s="66">
        <f>B13*L13</f>
        <v>0</v>
      </c>
      <c r="L13" s="69">
        <v>0</v>
      </c>
      <c r="M13" s="66">
        <f>B13*N13</f>
        <v>0</v>
      </c>
      <c r="N13" s="69">
        <v>0</v>
      </c>
      <c r="O13" s="66">
        <f>B13*P13</f>
        <v>0</v>
      </c>
      <c r="P13" s="69">
        <v>0</v>
      </c>
      <c r="Q13" s="66">
        <f>B13*R13</f>
        <v>0</v>
      </c>
      <c r="R13" s="69">
        <v>0</v>
      </c>
      <c r="S13" s="66">
        <f>B13*T13</f>
        <v>0</v>
      </c>
      <c r="T13" s="69">
        <v>0</v>
      </c>
      <c r="U13" s="66">
        <f>B13*V13</f>
        <v>0</v>
      </c>
      <c r="V13" s="70">
        <v>0</v>
      </c>
      <c r="W13" s="66">
        <f>D13*X13</f>
        <v>0</v>
      </c>
      <c r="X13" s="70">
        <v>0</v>
      </c>
      <c r="Y13" s="66">
        <f>L13*Z13</f>
        <v>0</v>
      </c>
      <c r="Z13" s="69">
        <v>0</v>
      </c>
      <c r="AA13" s="66">
        <f>L13*AB13</f>
        <v>0</v>
      </c>
      <c r="AB13" s="69">
        <v>0</v>
      </c>
      <c r="AC13" s="66">
        <f>L13*AD13</f>
        <v>0</v>
      </c>
      <c r="AD13" s="69">
        <v>0</v>
      </c>
      <c r="AE13" s="66">
        <f>L13*AF13</f>
        <v>0</v>
      </c>
      <c r="AF13" s="70">
        <v>0</v>
      </c>
      <c r="AG13" s="66">
        <f>N13*AH13</f>
        <v>0</v>
      </c>
      <c r="AH13" s="70">
        <v>0</v>
      </c>
      <c r="AI13" s="66">
        <f>V13*AJ13</f>
        <v>0</v>
      </c>
      <c r="AJ13" s="69">
        <v>0</v>
      </c>
      <c r="AK13" s="66">
        <f>V13*AL13</f>
        <v>0</v>
      </c>
      <c r="AL13" s="69">
        <v>0</v>
      </c>
      <c r="AM13" s="66">
        <f>V13*AN13</f>
        <v>0</v>
      </c>
      <c r="AN13" s="69">
        <v>0</v>
      </c>
      <c r="AO13" s="66">
        <f>V13*AP13</f>
        <v>0</v>
      </c>
      <c r="AP13" s="70">
        <v>0</v>
      </c>
      <c r="AQ13" s="66">
        <f>X13*AR13</f>
        <v>0</v>
      </c>
      <c r="AR13" s="70">
        <v>0</v>
      </c>
      <c r="AS13" s="66">
        <f>AD13*AT13</f>
        <v>0</v>
      </c>
      <c r="AT13" s="69">
        <v>0</v>
      </c>
      <c r="AU13" s="66">
        <f>AD13*AV13</f>
        <v>0</v>
      </c>
      <c r="AV13" s="69">
        <v>0</v>
      </c>
      <c r="AW13" s="66">
        <f>AD13*AX13</f>
        <v>0</v>
      </c>
      <c r="AX13" s="70">
        <v>0</v>
      </c>
      <c r="AY13" s="66">
        <f>AF13*AZ13</f>
        <v>0</v>
      </c>
      <c r="AZ13" s="70">
        <v>0</v>
      </c>
      <c r="BA13" s="71">
        <f>+D13+F13+H13+J13+L13+N13+P13+R13+T13+V13+X13+Z13+AB13+AD13+AF13+AH13+AJ13+AL13+AN13+AP13+AR13+AT13+AV13+AX13+AZ13</f>
        <v>1</v>
      </c>
      <c r="BB13" s="475"/>
    </row>
    <row r="14" spans="1:54" ht="12.75">
      <c r="A14" s="304"/>
      <c r="B14" s="322"/>
      <c r="C14" s="74">
        <f>B14*D14</f>
        <v>0</v>
      </c>
      <c r="D14" s="295"/>
      <c r="E14" s="74">
        <f>$B14*F14</f>
        <v>0</v>
      </c>
      <c r="F14" s="295"/>
      <c r="G14" s="74">
        <f>$B14*H14</f>
        <v>0</v>
      </c>
      <c r="H14" s="295"/>
      <c r="I14" s="74">
        <f>$B14*J14</f>
        <v>0</v>
      </c>
      <c r="J14" s="295"/>
      <c r="K14" s="74">
        <f aca="true" t="shared" si="0" ref="K14:K23">$B14*L14</f>
        <v>0</v>
      </c>
      <c r="L14" s="295"/>
      <c r="M14" s="74">
        <f>$B14*N14</f>
        <v>0</v>
      </c>
      <c r="N14" s="295"/>
      <c r="O14" s="74">
        <f>$B14*P14</f>
        <v>0</v>
      </c>
      <c r="P14" s="295"/>
      <c r="Q14" s="74">
        <f>$B14*R14</f>
        <v>0</v>
      </c>
      <c r="R14" s="295"/>
      <c r="S14" s="74">
        <f>$B14*T14</f>
        <v>0</v>
      </c>
      <c r="T14" s="295"/>
      <c r="U14" s="74">
        <f aca="true" t="shared" si="1" ref="U14:U23">$B14*V14</f>
        <v>0</v>
      </c>
      <c r="V14" s="295"/>
      <c r="W14" s="74">
        <f aca="true" t="shared" si="2" ref="W14:W53">$B14*X14</f>
        <v>0</v>
      </c>
      <c r="X14" s="295"/>
      <c r="Y14" s="74">
        <f aca="true" t="shared" si="3" ref="Y14:Y23">$B14*Z14</f>
        <v>0</v>
      </c>
      <c r="Z14" s="295"/>
      <c r="AA14" s="74">
        <f aca="true" t="shared" si="4" ref="AA14:AA23">$B14*AB14</f>
        <v>0</v>
      </c>
      <c r="AB14" s="295"/>
      <c r="AC14" s="74">
        <f aca="true" t="shared" si="5" ref="AC14:AC23">$B14*AD14</f>
        <v>0</v>
      </c>
      <c r="AD14" s="295"/>
      <c r="AE14" s="74">
        <f aca="true" t="shared" si="6" ref="AE14:AE23">$B14*AF14</f>
        <v>0</v>
      </c>
      <c r="AF14" s="295"/>
      <c r="AG14" s="74">
        <f aca="true" t="shared" si="7" ref="AG14:AG23">$B14*AH14</f>
        <v>0</v>
      </c>
      <c r="AH14" s="295"/>
      <c r="AI14" s="74">
        <f aca="true" t="shared" si="8" ref="AI14:AI23">$B14*AJ14</f>
        <v>0</v>
      </c>
      <c r="AJ14" s="295"/>
      <c r="AK14" s="74">
        <f aca="true" t="shared" si="9" ref="AK14:AK23">$B14*AL14</f>
        <v>0</v>
      </c>
      <c r="AL14" s="295"/>
      <c r="AM14" s="74">
        <f aca="true" t="shared" si="10" ref="AM14:AM23">$B14*AN14</f>
        <v>0</v>
      </c>
      <c r="AN14" s="295"/>
      <c r="AO14" s="74">
        <f aca="true" t="shared" si="11" ref="AO14:AO23">$B14*AP14</f>
        <v>0</v>
      </c>
      <c r="AP14" s="295"/>
      <c r="AQ14" s="74">
        <f aca="true" t="shared" si="12" ref="AQ14:AQ23">$B14*AR14</f>
        <v>0</v>
      </c>
      <c r="AR14" s="295"/>
      <c r="AS14" s="74">
        <f aca="true" t="shared" si="13" ref="AS14:AS23">$B14*AT14</f>
        <v>0</v>
      </c>
      <c r="AT14" s="295"/>
      <c r="AU14" s="74">
        <f aca="true" t="shared" si="14" ref="AU14:AU23">$B14*AV14</f>
        <v>0</v>
      </c>
      <c r="AV14" s="295"/>
      <c r="AW14" s="74">
        <f aca="true" t="shared" si="15" ref="AW14:AW23">$B14*AX14</f>
        <v>0</v>
      </c>
      <c r="AX14" s="295"/>
      <c r="AY14" s="74">
        <f aca="true" t="shared" si="16" ref="AY14:AY23">$B14*AZ14</f>
        <v>0</v>
      </c>
      <c r="AZ14" s="295"/>
      <c r="BA14" s="57">
        <f>+D14+F14+H14+J14+L14+N14+P14+R14+T14+V14+X14+Z14+AB14+AD14+AF14+AH14+AJ14+AL14+AN14+AP14+AR14+AT14+AV14+AX14+AZ14</f>
        <v>0</v>
      </c>
      <c r="BB14" s="187"/>
    </row>
    <row r="15" spans="1:54" ht="12.75">
      <c r="A15" s="304"/>
      <c r="B15" s="322"/>
      <c r="C15" s="74">
        <f aca="true" t="shared" si="17" ref="C15:C23">B15*D15</f>
        <v>0</v>
      </c>
      <c r="D15" s="295"/>
      <c r="E15" s="74">
        <f aca="true" t="shared" si="18" ref="E15:E23">$B15*F15</f>
        <v>0</v>
      </c>
      <c r="F15" s="295"/>
      <c r="G15" s="74">
        <f aca="true" t="shared" si="19" ref="G15:G23">$B15*H15</f>
        <v>0</v>
      </c>
      <c r="H15" s="295"/>
      <c r="I15" s="74">
        <f aca="true" t="shared" si="20" ref="I15:I23">$B15*J15</f>
        <v>0</v>
      </c>
      <c r="J15" s="295"/>
      <c r="K15" s="74">
        <f t="shared" si="0"/>
        <v>0</v>
      </c>
      <c r="L15" s="295"/>
      <c r="M15" s="74">
        <f aca="true" t="shared" si="21" ref="M15:M23">$B15*N15</f>
        <v>0</v>
      </c>
      <c r="N15" s="295"/>
      <c r="O15" s="74">
        <f aca="true" t="shared" si="22" ref="O15:O23">$B15*P15</f>
        <v>0</v>
      </c>
      <c r="P15" s="295"/>
      <c r="Q15" s="74">
        <f aca="true" t="shared" si="23" ref="Q15:Q23">$B15*R15</f>
        <v>0</v>
      </c>
      <c r="R15" s="295"/>
      <c r="S15" s="74">
        <f aca="true" t="shared" si="24" ref="S15:S23">$B15*T15</f>
        <v>0</v>
      </c>
      <c r="T15" s="295"/>
      <c r="U15" s="74">
        <f t="shared" si="1"/>
        <v>0</v>
      </c>
      <c r="V15" s="295"/>
      <c r="W15" s="74">
        <f aca="true" t="shared" si="25" ref="W15:W23">$B15*X15</f>
        <v>0</v>
      </c>
      <c r="X15" s="295"/>
      <c r="Y15" s="74">
        <f t="shared" si="3"/>
        <v>0</v>
      </c>
      <c r="Z15" s="295"/>
      <c r="AA15" s="74">
        <f t="shared" si="4"/>
        <v>0</v>
      </c>
      <c r="AB15" s="295"/>
      <c r="AC15" s="74">
        <f t="shared" si="5"/>
        <v>0</v>
      </c>
      <c r="AD15" s="295"/>
      <c r="AE15" s="74">
        <f t="shared" si="6"/>
        <v>0</v>
      </c>
      <c r="AF15" s="295"/>
      <c r="AG15" s="74">
        <f t="shared" si="7"/>
        <v>0</v>
      </c>
      <c r="AH15" s="295"/>
      <c r="AI15" s="74">
        <f t="shared" si="8"/>
        <v>0</v>
      </c>
      <c r="AJ15" s="295"/>
      <c r="AK15" s="74">
        <f t="shared" si="9"/>
        <v>0</v>
      </c>
      <c r="AL15" s="295"/>
      <c r="AM15" s="74">
        <f t="shared" si="10"/>
        <v>0</v>
      </c>
      <c r="AN15" s="295"/>
      <c r="AO15" s="74">
        <f t="shared" si="11"/>
        <v>0</v>
      </c>
      <c r="AP15" s="295"/>
      <c r="AQ15" s="74">
        <f t="shared" si="12"/>
        <v>0</v>
      </c>
      <c r="AR15" s="295"/>
      <c r="AS15" s="74">
        <f t="shared" si="13"/>
        <v>0</v>
      </c>
      <c r="AT15" s="295"/>
      <c r="AU15" s="74">
        <f t="shared" si="14"/>
        <v>0</v>
      </c>
      <c r="AV15" s="295"/>
      <c r="AW15" s="74">
        <f t="shared" si="15"/>
        <v>0</v>
      </c>
      <c r="AX15" s="295"/>
      <c r="AY15" s="74">
        <f t="shared" si="16"/>
        <v>0</v>
      </c>
      <c r="AZ15" s="295"/>
      <c r="BA15" s="57">
        <f aca="true" t="shared" si="26" ref="BA15:BA53">+D15+F15+H15+J15+L15+N15+P15+R15+T15+V15+X15+Z15+AB15+AD15+AF15+AH15+AJ15+AL15+AN15+AP15+AR15+AT15+AV15+AX15+AZ15</f>
        <v>0</v>
      </c>
      <c r="BB15" s="187"/>
    </row>
    <row r="16" spans="1:54" ht="12.75">
      <c r="A16" s="304"/>
      <c r="B16" s="322"/>
      <c r="C16" s="74">
        <f t="shared" si="17"/>
        <v>0</v>
      </c>
      <c r="D16" s="295"/>
      <c r="E16" s="74">
        <f t="shared" si="18"/>
        <v>0</v>
      </c>
      <c r="F16" s="295"/>
      <c r="G16" s="74">
        <f t="shared" si="19"/>
        <v>0</v>
      </c>
      <c r="H16" s="295"/>
      <c r="I16" s="74">
        <f t="shared" si="20"/>
        <v>0</v>
      </c>
      <c r="J16" s="295"/>
      <c r="K16" s="74">
        <f t="shared" si="0"/>
        <v>0</v>
      </c>
      <c r="L16" s="295"/>
      <c r="M16" s="74">
        <f t="shared" si="21"/>
        <v>0</v>
      </c>
      <c r="N16" s="295"/>
      <c r="O16" s="74">
        <f t="shared" si="22"/>
        <v>0</v>
      </c>
      <c r="P16" s="295"/>
      <c r="Q16" s="74">
        <f t="shared" si="23"/>
        <v>0</v>
      </c>
      <c r="R16" s="295"/>
      <c r="S16" s="74">
        <f t="shared" si="24"/>
        <v>0</v>
      </c>
      <c r="T16" s="295"/>
      <c r="U16" s="74">
        <f t="shared" si="1"/>
        <v>0</v>
      </c>
      <c r="V16" s="295"/>
      <c r="W16" s="74">
        <f t="shared" si="25"/>
        <v>0</v>
      </c>
      <c r="X16" s="295"/>
      <c r="Y16" s="74">
        <f t="shared" si="3"/>
        <v>0</v>
      </c>
      <c r="Z16" s="295"/>
      <c r="AA16" s="74">
        <f t="shared" si="4"/>
        <v>0</v>
      </c>
      <c r="AB16" s="295"/>
      <c r="AC16" s="74">
        <f t="shared" si="5"/>
        <v>0</v>
      </c>
      <c r="AD16" s="295"/>
      <c r="AE16" s="74">
        <f t="shared" si="6"/>
        <v>0</v>
      </c>
      <c r="AF16" s="295"/>
      <c r="AG16" s="74">
        <f t="shared" si="7"/>
        <v>0</v>
      </c>
      <c r="AH16" s="295"/>
      <c r="AI16" s="74">
        <f t="shared" si="8"/>
        <v>0</v>
      </c>
      <c r="AJ16" s="295"/>
      <c r="AK16" s="74">
        <f t="shared" si="9"/>
        <v>0</v>
      </c>
      <c r="AL16" s="295"/>
      <c r="AM16" s="74">
        <f t="shared" si="10"/>
        <v>0</v>
      </c>
      <c r="AN16" s="295"/>
      <c r="AO16" s="74">
        <f t="shared" si="11"/>
        <v>0</v>
      </c>
      <c r="AP16" s="295"/>
      <c r="AQ16" s="74">
        <f t="shared" si="12"/>
        <v>0</v>
      </c>
      <c r="AR16" s="295"/>
      <c r="AS16" s="74">
        <f t="shared" si="13"/>
        <v>0</v>
      </c>
      <c r="AT16" s="295"/>
      <c r="AU16" s="74">
        <f t="shared" si="14"/>
        <v>0</v>
      </c>
      <c r="AV16" s="295"/>
      <c r="AW16" s="74">
        <f t="shared" si="15"/>
        <v>0</v>
      </c>
      <c r="AX16" s="295"/>
      <c r="AY16" s="74">
        <f t="shared" si="16"/>
        <v>0</v>
      </c>
      <c r="AZ16" s="295"/>
      <c r="BA16" s="57">
        <f t="shared" si="26"/>
        <v>0</v>
      </c>
      <c r="BB16" s="187"/>
    </row>
    <row r="17" spans="1:54" ht="12.75">
      <c r="A17" s="304"/>
      <c r="B17" s="322"/>
      <c r="C17" s="74">
        <f t="shared" si="17"/>
        <v>0</v>
      </c>
      <c r="D17" s="295"/>
      <c r="E17" s="74">
        <f t="shared" si="18"/>
        <v>0</v>
      </c>
      <c r="F17" s="295"/>
      <c r="G17" s="74">
        <f t="shared" si="19"/>
        <v>0</v>
      </c>
      <c r="H17" s="295"/>
      <c r="I17" s="74">
        <f t="shared" si="20"/>
        <v>0</v>
      </c>
      <c r="J17" s="295"/>
      <c r="K17" s="74">
        <f t="shared" si="0"/>
        <v>0</v>
      </c>
      <c r="L17" s="295"/>
      <c r="M17" s="74">
        <f t="shared" si="21"/>
        <v>0</v>
      </c>
      <c r="N17" s="295"/>
      <c r="O17" s="74">
        <f t="shared" si="22"/>
        <v>0</v>
      </c>
      <c r="P17" s="295"/>
      <c r="Q17" s="74">
        <f t="shared" si="23"/>
        <v>0</v>
      </c>
      <c r="R17" s="295"/>
      <c r="S17" s="74">
        <f t="shared" si="24"/>
        <v>0</v>
      </c>
      <c r="T17" s="295"/>
      <c r="U17" s="74">
        <f t="shared" si="1"/>
        <v>0</v>
      </c>
      <c r="V17" s="295"/>
      <c r="W17" s="74">
        <f t="shared" si="25"/>
        <v>0</v>
      </c>
      <c r="X17" s="295"/>
      <c r="Y17" s="74">
        <f t="shared" si="3"/>
        <v>0</v>
      </c>
      <c r="Z17" s="295"/>
      <c r="AA17" s="74">
        <f t="shared" si="4"/>
        <v>0</v>
      </c>
      <c r="AB17" s="295"/>
      <c r="AC17" s="74">
        <f t="shared" si="5"/>
        <v>0</v>
      </c>
      <c r="AD17" s="295"/>
      <c r="AE17" s="74">
        <f t="shared" si="6"/>
        <v>0</v>
      </c>
      <c r="AF17" s="295"/>
      <c r="AG17" s="74">
        <f t="shared" si="7"/>
        <v>0</v>
      </c>
      <c r="AH17" s="295"/>
      <c r="AI17" s="74">
        <f t="shared" si="8"/>
        <v>0</v>
      </c>
      <c r="AJ17" s="295"/>
      <c r="AK17" s="74">
        <f t="shared" si="9"/>
        <v>0</v>
      </c>
      <c r="AL17" s="295"/>
      <c r="AM17" s="74">
        <f t="shared" si="10"/>
        <v>0</v>
      </c>
      <c r="AN17" s="295"/>
      <c r="AO17" s="74">
        <f t="shared" si="11"/>
        <v>0</v>
      </c>
      <c r="AP17" s="295"/>
      <c r="AQ17" s="74">
        <f t="shared" si="12"/>
        <v>0</v>
      </c>
      <c r="AR17" s="295"/>
      <c r="AS17" s="74">
        <f t="shared" si="13"/>
        <v>0</v>
      </c>
      <c r="AT17" s="295"/>
      <c r="AU17" s="74">
        <f t="shared" si="14"/>
        <v>0</v>
      </c>
      <c r="AV17" s="295"/>
      <c r="AW17" s="74">
        <f t="shared" si="15"/>
        <v>0</v>
      </c>
      <c r="AX17" s="295"/>
      <c r="AY17" s="74">
        <f t="shared" si="16"/>
        <v>0</v>
      </c>
      <c r="AZ17" s="295"/>
      <c r="BA17" s="57">
        <f t="shared" si="26"/>
        <v>0</v>
      </c>
      <c r="BB17" s="187"/>
    </row>
    <row r="18" spans="1:54" ht="12.75">
      <c r="A18" s="304"/>
      <c r="B18" s="322"/>
      <c r="C18" s="74">
        <f t="shared" si="17"/>
        <v>0</v>
      </c>
      <c r="D18" s="295"/>
      <c r="E18" s="74">
        <f t="shared" si="18"/>
        <v>0</v>
      </c>
      <c r="F18" s="295"/>
      <c r="G18" s="74">
        <f t="shared" si="19"/>
        <v>0</v>
      </c>
      <c r="H18" s="295"/>
      <c r="I18" s="74">
        <f t="shared" si="20"/>
        <v>0</v>
      </c>
      <c r="J18" s="295"/>
      <c r="K18" s="74">
        <f t="shared" si="0"/>
        <v>0</v>
      </c>
      <c r="L18" s="295"/>
      <c r="M18" s="74">
        <f t="shared" si="21"/>
        <v>0</v>
      </c>
      <c r="N18" s="295"/>
      <c r="O18" s="74">
        <f t="shared" si="22"/>
        <v>0</v>
      </c>
      <c r="P18" s="295"/>
      <c r="Q18" s="74">
        <f t="shared" si="23"/>
        <v>0</v>
      </c>
      <c r="R18" s="295"/>
      <c r="S18" s="74">
        <f t="shared" si="24"/>
        <v>0</v>
      </c>
      <c r="T18" s="295"/>
      <c r="U18" s="74">
        <f t="shared" si="1"/>
        <v>0</v>
      </c>
      <c r="V18" s="295"/>
      <c r="W18" s="74">
        <f t="shared" si="25"/>
        <v>0</v>
      </c>
      <c r="X18" s="295"/>
      <c r="Y18" s="74">
        <f t="shared" si="3"/>
        <v>0</v>
      </c>
      <c r="Z18" s="295"/>
      <c r="AA18" s="74">
        <f t="shared" si="4"/>
        <v>0</v>
      </c>
      <c r="AB18" s="295"/>
      <c r="AC18" s="74">
        <f t="shared" si="5"/>
        <v>0</v>
      </c>
      <c r="AD18" s="295"/>
      <c r="AE18" s="74">
        <f t="shared" si="6"/>
        <v>0</v>
      </c>
      <c r="AF18" s="295"/>
      <c r="AG18" s="74">
        <f t="shared" si="7"/>
        <v>0</v>
      </c>
      <c r="AH18" s="295"/>
      <c r="AI18" s="74">
        <f t="shared" si="8"/>
        <v>0</v>
      </c>
      <c r="AJ18" s="295"/>
      <c r="AK18" s="74">
        <f t="shared" si="9"/>
        <v>0</v>
      </c>
      <c r="AL18" s="295"/>
      <c r="AM18" s="74">
        <f t="shared" si="10"/>
        <v>0</v>
      </c>
      <c r="AN18" s="295"/>
      <c r="AO18" s="74">
        <f t="shared" si="11"/>
        <v>0</v>
      </c>
      <c r="AP18" s="295"/>
      <c r="AQ18" s="74">
        <f t="shared" si="12"/>
        <v>0</v>
      </c>
      <c r="AR18" s="295"/>
      <c r="AS18" s="74">
        <f t="shared" si="13"/>
        <v>0</v>
      </c>
      <c r="AT18" s="295"/>
      <c r="AU18" s="74">
        <f t="shared" si="14"/>
        <v>0</v>
      </c>
      <c r="AV18" s="295"/>
      <c r="AW18" s="74">
        <f t="shared" si="15"/>
        <v>0</v>
      </c>
      <c r="AX18" s="295"/>
      <c r="AY18" s="74">
        <f t="shared" si="16"/>
        <v>0</v>
      </c>
      <c r="AZ18" s="295"/>
      <c r="BA18" s="57">
        <f t="shared" si="26"/>
        <v>0</v>
      </c>
      <c r="BB18" s="187"/>
    </row>
    <row r="19" spans="1:54" ht="12.75">
      <c r="A19" s="323"/>
      <c r="B19" s="322"/>
      <c r="C19" s="74">
        <f t="shared" si="17"/>
        <v>0</v>
      </c>
      <c r="D19" s="295"/>
      <c r="E19" s="74">
        <f t="shared" si="18"/>
        <v>0</v>
      </c>
      <c r="F19" s="295"/>
      <c r="G19" s="74">
        <f t="shared" si="19"/>
        <v>0</v>
      </c>
      <c r="H19" s="295"/>
      <c r="I19" s="74">
        <f t="shared" si="20"/>
        <v>0</v>
      </c>
      <c r="J19" s="295"/>
      <c r="K19" s="74">
        <f t="shared" si="0"/>
        <v>0</v>
      </c>
      <c r="L19" s="295"/>
      <c r="M19" s="74">
        <f t="shared" si="21"/>
        <v>0</v>
      </c>
      <c r="N19" s="295"/>
      <c r="O19" s="74">
        <f t="shared" si="22"/>
        <v>0</v>
      </c>
      <c r="P19" s="295"/>
      <c r="Q19" s="74">
        <f t="shared" si="23"/>
        <v>0</v>
      </c>
      <c r="R19" s="295"/>
      <c r="S19" s="74">
        <f t="shared" si="24"/>
        <v>0</v>
      </c>
      <c r="T19" s="295"/>
      <c r="U19" s="74">
        <f t="shared" si="1"/>
        <v>0</v>
      </c>
      <c r="V19" s="295"/>
      <c r="W19" s="74">
        <f t="shared" si="25"/>
        <v>0</v>
      </c>
      <c r="X19" s="295"/>
      <c r="Y19" s="74">
        <f t="shared" si="3"/>
        <v>0</v>
      </c>
      <c r="Z19" s="295"/>
      <c r="AA19" s="74">
        <f t="shared" si="4"/>
        <v>0</v>
      </c>
      <c r="AB19" s="295"/>
      <c r="AC19" s="74">
        <f t="shared" si="5"/>
        <v>0</v>
      </c>
      <c r="AD19" s="295"/>
      <c r="AE19" s="74">
        <f t="shared" si="6"/>
        <v>0</v>
      </c>
      <c r="AF19" s="295"/>
      <c r="AG19" s="74">
        <f t="shared" si="7"/>
        <v>0</v>
      </c>
      <c r="AH19" s="295"/>
      <c r="AI19" s="74">
        <f t="shared" si="8"/>
        <v>0</v>
      </c>
      <c r="AJ19" s="295"/>
      <c r="AK19" s="74">
        <f t="shared" si="9"/>
        <v>0</v>
      </c>
      <c r="AL19" s="295"/>
      <c r="AM19" s="74">
        <f t="shared" si="10"/>
        <v>0</v>
      </c>
      <c r="AN19" s="295"/>
      <c r="AO19" s="74">
        <f t="shared" si="11"/>
        <v>0</v>
      </c>
      <c r="AP19" s="295"/>
      <c r="AQ19" s="74">
        <f t="shared" si="12"/>
        <v>0</v>
      </c>
      <c r="AR19" s="295"/>
      <c r="AS19" s="74">
        <f t="shared" si="13"/>
        <v>0</v>
      </c>
      <c r="AT19" s="295"/>
      <c r="AU19" s="74">
        <f t="shared" si="14"/>
        <v>0</v>
      </c>
      <c r="AV19" s="295"/>
      <c r="AW19" s="74">
        <f t="shared" si="15"/>
        <v>0</v>
      </c>
      <c r="AX19" s="295"/>
      <c r="AY19" s="74">
        <f t="shared" si="16"/>
        <v>0</v>
      </c>
      <c r="AZ19" s="295"/>
      <c r="BA19" s="57">
        <f t="shared" si="26"/>
        <v>0</v>
      </c>
      <c r="BB19" s="187"/>
    </row>
    <row r="20" spans="1:54" ht="12.75">
      <c r="A20" s="323"/>
      <c r="B20" s="322"/>
      <c r="C20" s="74">
        <f t="shared" si="17"/>
        <v>0</v>
      </c>
      <c r="D20" s="295"/>
      <c r="E20" s="74">
        <f t="shared" si="18"/>
        <v>0</v>
      </c>
      <c r="F20" s="295"/>
      <c r="G20" s="74">
        <f t="shared" si="19"/>
        <v>0</v>
      </c>
      <c r="H20" s="295"/>
      <c r="I20" s="74">
        <f t="shared" si="20"/>
        <v>0</v>
      </c>
      <c r="J20" s="295"/>
      <c r="K20" s="74">
        <f t="shared" si="0"/>
        <v>0</v>
      </c>
      <c r="L20" s="295"/>
      <c r="M20" s="74">
        <f t="shared" si="21"/>
        <v>0</v>
      </c>
      <c r="N20" s="295"/>
      <c r="O20" s="74">
        <f t="shared" si="22"/>
        <v>0</v>
      </c>
      <c r="P20" s="295"/>
      <c r="Q20" s="74">
        <f t="shared" si="23"/>
        <v>0</v>
      </c>
      <c r="R20" s="295"/>
      <c r="S20" s="74">
        <f t="shared" si="24"/>
        <v>0</v>
      </c>
      <c r="T20" s="295"/>
      <c r="U20" s="74">
        <f t="shared" si="1"/>
        <v>0</v>
      </c>
      <c r="V20" s="295"/>
      <c r="W20" s="74">
        <f t="shared" si="25"/>
        <v>0</v>
      </c>
      <c r="X20" s="295"/>
      <c r="Y20" s="74">
        <f t="shared" si="3"/>
        <v>0</v>
      </c>
      <c r="Z20" s="295"/>
      <c r="AA20" s="74">
        <f t="shared" si="4"/>
        <v>0</v>
      </c>
      <c r="AB20" s="295"/>
      <c r="AC20" s="74">
        <f t="shared" si="5"/>
        <v>0</v>
      </c>
      <c r="AD20" s="295"/>
      <c r="AE20" s="74">
        <f t="shared" si="6"/>
        <v>0</v>
      </c>
      <c r="AF20" s="295"/>
      <c r="AG20" s="74">
        <f t="shared" si="7"/>
        <v>0</v>
      </c>
      <c r="AH20" s="295"/>
      <c r="AI20" s="74">
        <f t="shared" si="8"/>
        <v>0</v>
      </c>
      <c r="AJ20" s="295"/>
      <c r="AK20" s="74">
        <f t="shared" si="9"/>
        <v>0</v>
      </c>
      <c r="AL20" s="295"/>
      <c r="AM20" s="74">
        <f t="shared" si="10"/>
        <v>0</v>
      </c>
      <c r="AN20" s="295"/>
      <c r="AO20" s="74">
        <f t="shared" si="11"/>
        <v>0</v>
      </c>
      <c r="AP20" s="295"/>
      <c r="AQ20" s="74">
        <f t="shared" si="12"/>
        <v>0</v>
      </c>
      <c r="AR20" s="295"/>
      <c r="AS20" s="74">
        <f t="shared" si="13"/>
        <v>0</v>
      </c>
      <c r="AT20" s="295"/>
      <c r="AU20" s="74">
        <f t="shared" si="14"/>
        <v>0</v>
      </c>
      <c r="AV20" s="295"/>
      <c r="AW20" s="74">
        <f t="shared" si="15"/>
        <v>0</v>
      </c>
      <c r="AX20" s="295"/>
      <c r="AY20" s="74">
        <f t="shared" si="16"/>
        <v>0</v>
      </c>
      <c r="AZ20" s="295"/>
      <c r="BA20" s="57">
        <f t="shared" si="26"/>
        <v>0</v>
      </c>
      <c r="BB20" s="187"/>
    </row>
    <row r="21" spans="1:54" ht="12.75">
      <c r="A21" s="323"/>
      <c r="B21" s="322"/>
      <c r="C21" s="74">
        <f t="shared" si="17"/>
        <v>0</v>
      </c>
      <c r="D21" s="295"/>
      <c r="E21" s="74">
        <f t="shared" si="18"/>
        <v>0</v>
      </c>
      <c r="F21" s="295"/>
      <c r="G21" s="74">
        <f t="shared" si="19"/>
        <v>0</v>
      </c>
      <c r="H21" s="295"/>
      <c r="I21" s="74">
        <f t="shared" si="20"/>
        <v>0</v>
      </c>
      <c r="J21" s="295"/>
      <c r="K21" s="74">
        <f t="shared" si="0"/>
        <v>0</v>
      </c>
      <c r="L21" s="295"/>
      <c r="M21" s="74">
        <f t="shared" si="21"/>
        <v>0</v>
      </c>
      <c r="N21" s="295"/>
      <c r="O21" s="74">
        <f t="shared" si="22"/>
        <v>0</v>
      </c>
      <c r="P21" s="295"/>
      <c r="Q21" s="74">
        <f t="shared" si="23"/>
        <v>0</v>
      </c>
      <c r="R21" s="295"/>
      <c r="S21" s="74">
        <f t="shared" si="24"/>
        <v>0</v>
      </c>
      <c r="T21" s="295"/>
      <c r="U21" s="74">
        <f t="shared" si="1"/>
        <v>0</v>
      </c>
      <c r="V21" s="295"/>
      <c r="W21" s="74">
        <f t="shared" si="25"/>
        <v>0</v>
      </c>
      <c r="X21" s="295"/>
      <c r="Y21" s="74">
        <f t="shared" si="3"/>
        <v>0</v>
      </c>
      <c r="Z21" s="295"/>
      <c r="AA21" s="74">
        <f t="shared" si="4"/>
        <v>0</v>
      </c>
      <c r="AB21" s="295"/>
      <c r="AC21" s="74">
        <f t="shared" si="5"/>
        <v>0</v>
      </c>
      <c r="AD21" s="295"/>
      <c r="AE21" s="74">
        <f t="shared" si="6"/>
        <v>0</v>
      </c>
      <c r="AF21" s="295"/>
      <c r="AG21" s="74">
        <f t="shared" si="7"/>
        <v>0</v>
      </c>
      <c r="AH21" s="295"/>
      <c r="AI21" s="74">
        <f t="shared" si="8"/>
        <v>0</v>
      </c>
      <c r="AJ21" s="295"/>
      <c r="AK21" s="74">
        <f t="shared" si="9"/>
        <v>0</v>
      </c>
      <c r="AL21" s="295"/>
      <c r="AM21" s="74">
        <f t="shared" si="10"/>
        <v>0</v>
      </c>
      <c r="AN21" s="295"/>
      <c r="AO21" s="74">
        <f t="shared" si="11"/>
        <v>0</v>
      </c>
      <c r="AP21" s="295"/>
      <c r="AQ21" s="74">
        <f t="shared" si="12"/>
        <v>0</v>
      </c>
      <c r="AR21" s="295"/>
      <c r="AS21" s="74">
        <f t="shared" si="13"/>
        <v>0</v>
      </c>
      <c r="AT21" s="295"/>
      <c r="AU21" s="74">
        <f t="shared" si="14"/>
        <v>0</v>
      </c>
      <c r="AV21" s="295"/>
      <c r="AW21" s="74">
        <f t="shared" si="15"/>
        <v>0</v>
      </c>
      <c r="AX21" s="295"/>
      <c r="AY21" s="74">
        <f t="shared" si="16"/>
        <v>0</v>
      </c>
      <c r="AZ21" s="295"/>
      <c r="BA21" s="57">
        <f t="shared" si="26"/>
        <v>0</v>
      </c>
      <c r="BB21" s="187"/>
    </row>
    <row r="22" spans="1:54" ht="12.75">
      <c r="A22" s="323"/>
      <c r="B22" s="322"/>
      <c r="C22" s="74">
        <f t="shared" si="17"/>
        <v>0</v>
      </c>
      <c r="D22" s="295"/>
      <c r="E22" s="74">
        <f t="shared" si="18"/>
        <v>0</v>
      </c>
      <c r="F22" s="295"/>
      <c r="G22" s="74">
        <f t="shared" si="19"/>
        <v>0</v>
      </c>
      <c r="H22" s="295"/>
      <c r="I22" s="74">
        <f t="shared" si="20"/>
        <v>0</v>
      </c>
      <c r="J22" s="295"/>
      <c r="K22" s="74">
        <f t="shared" si="0"/>
        <v>0</v>
      </c>
      <c r="L22" s="295"/>
      <c r="M22" s="74">
        <f t="shared" si="21"/>
        <v>0</v>
      </c>
      <c r="N22" s="295"/>
      <c r="O22" s="74">
        <f t="shared" si="22"/>
        <v>0</v>
      </c>
      <c r="P22" s="295"/>
      <c r="Q22" s="74">
        <f t="shared" si="23"/>
        <v>0</v>
      </c>
      <c r="R22" s="295"/>
      <c r="S22" s="74">
        <f t="shared" si="24"/>
        <v>0</v>
      </c>
      <c r="T22" s="295"/>
      <c r="U22" s="74">
        <f t="shared" si="1"/>
        <v>0</v>
      </c>
      <c r="V22" s="295"/>
      <c r="W22" s="74">
        <f t="shared" si="25"/>
        <v>0</v>
      </c>
      <c r="X22" s="295"/>
      <c r="Y22" s="74">
        <f t="shared" si="3"/>
        <v>0</v>
      </c>
      <c r="Z22" s="295"/>
      <c r="AA22" s="74">
        <f t="shared" si="4"/>
        <v>0</v>
      </c>
      <c r="AB22" s="295"/>
      <c r="AC22" s="74">
        <f t="shared" si="5"/>
        <v>0</v>
      </c>
      <c r="AD22" s="295"/>
      <c r="AE22" s="74">
        <f t="shared" si="6"/>
        <v>0</v>
      </c>
      <c r="AF22" s="295"/>
      <c r="AG22" s="74">
        <f t="shared" si="7"/>
        <v>0</v>
      </c>
      <c r="AH22" s="295"/>
      <c r="AI22" s="74">
        <f t="shared" si="8"/>
        <v>0</v>
      </c>
      <c r="AJ22" s="295"/>
      <c r="AK22" s="74">
        <f t="shared" si="9"/>
        <v>0</v>
      </c>
      <c r="AL22" s="295"/>
      <c r="AM22" s="74">
        <f t="shared" si="10"/>
        <v>0</v>
      </c>
      <c r="AN22" s="295"/>
      <c r="AO22" s="74">
        <f t="shared" si="11"/>
        <v>0</v>
      </c>
      <c r="AP22" s="295"/>
      <c r="AQ22" s="74">
        <f t="shared" si="12"/>
        <v>0</v>
      </c>
      <c r="AR22" s="295"/>
      <c r="AS22" s="74">
        <f t="shared" si="13"/>
        <v>0</v>
      </c>
      <c r="AT22" s="295"/>
      <c r="AU22" s="74">
        <f t="shared" si="14"/>
        <v>0</v>
      </c>
      <c r="AV22" s="295"/>
      <c r="AW22" s="74">
        <f t="shared" si="15"/>
        <v>0</v>
      </c>
      <c r="AX22" s="295"/>
      <c r="AY22" s="74">
        <f t="shared" si="16"/>
        <v>0</v>
      </c>
      <c r="AZ22" s="295"/>
      <c r="BA22" s="57">
        <f t="shared" si="26"/>
        <v>0</v>
      </c>
      <c r="BB22" s="76"/>
    </row>
    <row r="23" spans="1:54" ht="12.75">
      <c r="A23" s="304"/>
      <c r="B23" s="322"/>
      <c r="C23" s="74">
        <f t="shared" si="17"/>
        <v>0</v>
      </c>
      <c r="D23" s="295"/>
      <c r="E23" s="74">
        <f t="shared" si="18"/>
        <v>0</v>
      </c>
      <c r="F23" s="295"/>
      <c r="G23" s="74">
        <f t="shared" si="19"/>
        <v>0</v>
      </c>
      <c r="H23" s="295"/>
      <c r="I23" s="74">
        <f t="shared" si="20"/>
        <v>0</v>
      </c>
      <c r="J23" s="295"/>
      <c r="K23" s="74">
        <f t="shared" si="0"/>
        <v>0</v>
      </c>
      <c r="L23" s="295"/>
      <c r="M23" s="74">
        <f t="shared" si="21"/>
        <v>0</v>
      </c>
      <c r="N23" s="295"/>
      <c r="O23" s="74">
        <f t="shared" si="22"/>
        <v>0</v>
      </c>
      <c r="P23" s="295"/>
      <c r="Q23" s="74">
        <f t="shared" si="23"/>
        <v>0</v>
      </c>
      <c r="R23" s="295"/>
      <c r="S23" s="74">
        <f t="shared" si="24"/>
        <v>0</v>
      </c>
      <c r="T23" s="295"/>
      <c r="U23" s="74">
        <f t="shared" si="1"/>
        <v>0</v>
      </c>
      <c r="V23" s="295"/>
      <c r="W23" s="74">
        <f t="shared" si="25"/>
        <v>0</v>
      </c>
      <c r="X23" s="295"/>
      <c r="Y23" s="74">
        <f t="shared" si="3"/>
        <v>0</v>
      </c>
      <c r="Z23" s="295"/>
      <c r="AA23" s="74">
        <f t="shared" si="4"/>
        <v>0</v>
      </c>
      <c r="AB23" s="295"/>
      <c r="AC23" s="74">
        <f t="shared" si="5"/>
        <v>0</v>
      </c>
      <c r="AD23" s="295"/>
      <c r="AE23" s="74">
        <f t="shared" si="6"/>
        <v>0</v>
      </c>
      <c r="AF23" s="295"/>
      <c r="AG23" s="74">
        <f t="shared" si="7"/>
        <v>0</v>
      </c>
      <c r="AH23" s="295"/>
      <c r="AI23" s="74">
        <f t="shared" si="8"/>
        <v>0</v>
      </c>
      <c r="AJ23" s="295"/>
      <c r="AK23" s="74">
        <f t="shared" si="9"/>
        <v>0</v>
      </c>
      <c r="AL23" s="295"/>
      <c r="AM23" s="74">
        <f t="shared" si="10"/>
        <v>0</v>
      </c>
      <c r="AN23" s="295"/>
      <c r="AO23" s="74">
        <f t="shared" si="11"/>
        <v>0</v>
      </c>
      <c r="AP23" s="295"/>
      <c r="AQ23" s="74">
        <f t="shared" si="12"/>
        <v>0</v>
      </c>
      <c r="AR23" s="295"/>
      <c r="AS23" s="74">
        <f t="shared" si="13"/>
        <v>0</v>
      </c>
      <c r="AT23" s="295"/>
      <c r="AU23" s="74">
        <f t="shared" si="14"/>
        <v>0</v>
      </c>
      <c r="AV23" s="295"/>
      <c r="AW23" s="74">
        <f t="shared" si="15"/>
        <v>0</v>
      </c>
      <c r="AX23" s="295"/>
      <c r="AY23" s="74">
        <f t="shared" si="16"/>
        <v>0</v>
      </c>
      <c r="AZ23" s="295"/>
      <c r="BA23" s="57">
        <f t="shared" si="26"/>
        <v>0</v>
      </c>
      <c r="BB23" s="76"/>
    </row>
    <row r="24" spans="1:54" ht="12.75">
      <c r="A24" s="304"/>
      <c r="B24" s="322"/>
      <c r="C24" s="74">
        <f>B24*D24</f>
        <v>0</v>
      </c>
      <c r="D24" s="295"/>
      <c r="E24" s="74">
        <f>$B24*F24</f>
        <v>0</v>
      </c>
      <c r="F24" s="295"/>
      <c r="G24" s="74">
        <f>$B24*H24</f>
        <v>0</v>
      </c>
      <c r="H24" s="295"/>
      <c r="I24" s="74">
        <f>$B24*J24</f>
        <v>0</v>
      </c>
      <c r="J24" s="295"/>
      <c r="K24" s="74">
        <f>$B24*L24</f>
        <v>0</v>
      </c>
      <c r="L24" s="295"/>
      <c r="M24" s="74">
        <f>$B24*N24</f>
        <v>0</v>
      </c>
      <c r="N24" s="295"/>
      <c r="O24" s="74">
        <f>$B24*P24</f>
        <v>0</v>
      </c>
      <c r="P24" s="295"/>
      <c r="Q24" s="74">
        <f>$B24*R24</f>
        <v>0</v>
      </c>
      <c r="R24" s="295"/>
      <c r="S24" s="74">
        <f>$B24*T24</f>
        <v>0</v>
      </c>
      <c r="T24" s="295"/>
      <c r="U24" s="74">
        <f>$B24*V24</f>
        <v>0</v>
      </c>
      <c r="V24" s="295"/>
      <c r="W24" s="74">
        <f>$B24*X24</f>
        <v>0</v>
      </c>
      <c r="X24" s="295"/>
      <c r="Y24" s="74">
        <f>$B24*Z24</f>
        <v>0</v>
      </c>
      <c r="Z24" s="295"/>
      <c r="AA24" s="74">
        <f>$B24*AB24</f>
        <v>0</v>
      </c>
      <c r="AB24" s="295"/>
      <c r="AC24" s="74">
        <f>$B24*AD24</f>
        <v>0</v>
      </c>
      <c r="AD24" s="295"/>
      <c r="AE24" s="74">
        <f>$B24*AF24</f>
        <v>0</v>
      </c>
      <c r="AF24" s="295"/>
      <c r="AG24" s="74">
        <f>$B24*AH24</f>
        <v>0</v>
      </c>
      <c r="AH24" s="295"/>
      <c r="AI24" s="74">
        <f>$B24*AJ24</f>
        <v>0</v>
      </c>
      <c r="AJ24" s="295"/>
      <c r="AK24" s="74">
        <f>$B24*AL24</f>
        <v>0</v>
      </c>
      <c r="AL24" s="295"/>
      <c r="AM24" s="74">
        <f>$B24*AN24</f>
        <v>0</v>
      </c>
      <c r="AN24" s="295"/>
      <c r="AO24" s="74">
        <f>$B24*AP24</f>
        <v>0</v>
      </c>
      <c r="AP24" s="295"/>
      <c r="AQ24" s="74">
        <f>$B24*AR24</f>
        <v>0</v>
      </c>
      <c r="AR24" s="295"/>
      <c r="AS24" s="74">
        <f>$B24*AT24</f>
        <v>0</v>
      </c>
      <c r="AT24" s="295"/>
      <c r="AU24" s="74">
        <f>$B24*AV24</f>
        <v>0</v>
      </c>
      <c r="AV24" s="295"/>
      <c r="AW24" s="74">
        <f>$B24*AX24</f>
        <v>0</v>
      </c>
      <c r="AX24" s="295"/>
      <c r="AY24" s="74">
        <f>$B24*AZ24</f>
        <v>0</v>
      </c>
      <c r="AZ24" s="295"/>
      <c r="BA24" s="57">
        <f t="shared" si="26"/>
        <v>0</v>
      </c>
      <c r="BB24" s="76"/>
    </row>
    <row r="25" spans="1:54" ht="12.75">
      <c r="A25" s="304"/>
      <c r="B25" s="322"/>
      <c r="C25" s="74">
        <f>B25*D25</f>
        <v>0</v>
      </c>
      <c r="D25" s="295"/>
      <c r="E25" s="74">
        <f>$B25*F25</f>
        <v>0</v>
      </c>
      <c r="F25" s="295"/>
      <c r="G25" s="74">
        <f>$B25*H25</f>
        <v>0</v>
      </c>
      <c r="H25" s="295"/>
      <c r="I25" s="74">
        <f>$B25*J25</f>
        <v>0</v>
      </c>
      <c r="J25" s="295"/>
      <c r="K25" s="74">
        <f>$B25*L25</f>
        <v>0</v>
      </c>
      <c r="L25" s="295"/>
      <c r="M25" s="74">
        <f>$B25*N25</f>
        <v>0</v>
      </c>
      <c r="N25" s="295"/>
      <c r="O25" s="74">
        <f>$B25*P25</f>
        <v>0</v>
      </c>
      <c r="P25" s="295"/>
      <c r="Q25" s="74">
        <f>$B25*R25</f>
        <v>0</v>
      </c>
      <c r="R25" s="295"/>
      <c r="S25" s="74">
        <f>$B25*T25</f>
        <v>0</v>
      </c>
      <c r="T25" s="295"/>
      <c r="U25" s="74">
        <f>$B25*V25</f>
        <v>0</v>
      </c>
      <c r="V25" s="295"/>
      <c r="W25" s="74">
        <f>$B25*X25</f>
        <v>0</v>
      </c>
      <c r="X25" s="295"/>
      <c r="Y25" s="74">
        <f>$B25*Z25</f>
        <v>0</v>
      </c>
      <c r="Z25" s="295"/>
      <c r="AA25" s="74">
        <f>$B25*AB25</f>
        <v>0</v>
      </c>
      <c r="AB25" s="295"/>
      <c r="AC25" s="74">
        <f>$B25*AD25</f>
        <v>0</v>
      </c>
      <c r="AD25" s="295"/>
      <c r="AE25" s="74">
        <f>$B25*AF25</f>
        <v>0</v>
      </c>
      <c r="AF25" s="295"/>
      <c r="AG25" s="74">
        <f>$B25*AH25</f>
        <v>0</v>
      </c>
      <c r="AH25" s="295"/>
      <c r="AI25" s="74">
        <f>$B25*AJ25</f>
        <v>0</v>
      </c>
      <c r="AJ25" s="295"/>
      <c r="AK25" s="74">
        <f>$B25*AL25</f>
        <v>0</v>
      </c>
      <c r="AL25" s="295"/>
      <c r="AM25" s="74">
        <f>$B25*AN25</f>
        <v>0</v>
      </c>
      <c r="AN25" s="295"/>
      <c r="AO25" s="74">
        <f>$B25*AP25</f>
        <v>0</v>
      </c>
      <c r="AP25" s="295"/>
      <c r="AQ25" s="74">
        <f>$B25*AR25</f>
        <v>0</v>
      </c>
      <c r="AR25" s="295"/>
      <c r="AS25" s="74">
        <f>$B25*AT25</f>
        <v>0</v>
      </c>
      <c r="AT25" s="295"/>
      <c r="AU25" s="74">
        <f>$B25*AV25</f>
        <v>0</v>
      </c>
      <c r="AV25" s="295"/>
      <c r="AW25" s="74">
        <f>$B25*AX25</f>
        <v>0</v>
      </c>
      <c r="AX25" s="295"/>
      <c r="AY25" s="74">
        <f>$B25*AZ25</f>
        <v>0</v>
      </c>
      <c r="AZ25" s="295"/>
      <c r="BA25" s="57">
        <f t="shared" si="26"/>
        <v>0</v>
      </c>
      <c r="BB25" s="76"/>
    </row>
    <row r="26" spans="1:54" ht="12.75">
      <c r="A26" s="304"/>
      <c r="B26" s="322"/>
      <c r="C26" s="74">
        <f>B26*D26</f>
        <v>0</v>
      </c>
      <c r="D26" s="295"/>
      <c r="E26" s="74">
        <f>$B26*F26</f>
        <v>0</v>
      </c>
      <c r="F26" s="295"/>
      <c r="G26" s="74">
        <f>$B26*H26</f>
        <v>0</v>
      </c>
      <c r="H26" s="295"/>
      <c r="I26" s="74">
        <f>$B26*J26</f>
        <v>0</v>
      </c>
      <c r="J26" s="295"/>
      <c r="K26" s="74">
        <f>$B26*L26</f>
        <v>0</v>
      </c>
      <c r="L26" s="295"/>
      <c r="M26" s="74">
        <f>$B26*N26</f>
        <v>0</v>
      </c>
      <c r="N26" s="295"/>
      <c r="O26" s="74">
        <f>$B26*P26</f>
        <v>0</v>
      </c>
      <c r="P26" s="295"/>
      <c r="Q26" s="74">
        <f>$B26*R26</f>
        <v>0</v>
      </c>
      <c r="R26" s="295"/>
      <c r="S26" s="74">
        <f>$B26*T26</f>
        <v>0</v>
      </c>
      <c r="T26" s="295"/>
      <c r="U26" s="74">
        <f>$B26*V26</f>
        <v>0</v>
      </c>
      <c r="V26" s="295"/>
      <c r="W26" s="74">
        <f>$B26*X26</f>
        <v>0</v>
      </c>
      <c r="X26" s="295"/>
      <c r="Y26" s="74">
        <f>$B26*Z26</f>
        <v>0</v>
      </c>
      <c r="Z26" s="295"/>
      <c r="AA26" s="74">
        <f>$B26*AB26</f>
        <v>0</v>
      </c>
      <c r="AB26" s="295"/>
      <c r="AC26" s="74">
        <f>$B26*AD26</f>
        <v>0</v>
      </c>
      <c r="AD26" s="295"/>
      <c r="AE26" s="74">
        <f>$B26*AF26</f>
        <v>0</v>
      </c>
      <c r="AF26" s="295"/>
      <c r="AG26" s="74">
        <f>$B26*AH26</f>
        <v>0</v>
      </c>
      <c r="AH26" s="295"/>
      <c r="AI26" s="74">
        <f>$B26*AJ26</f>
        <v>0</v>
      </c>
      <c r="AJ26" s="295"/>
      <c r="AK26" s="74">
        <f>$B26*AL26</f>
        <v>0</v>
      </c>
      <c r="AL26" s="295"/>
      <c r="AM26" s="74">
        <f>$B26*AN26</f>
        <v>0</v>
      </c>
      <c r="AN26" s="295"/>
      <c r="AO26" s="74">
        <f>$B26*AP26</f>
        <v>0</v>
      </c>
      <c r="AP26" s="295"/>
      <c r="AQ26" s="74">
        <f>$B26*AR26</f>
        <v>0</v>
      </c>
      <c r="AR26" s="295"/>
      <c r="AS26" s="74">
        <f>$B26*AT26</f>
        <v>0</v>
      </c>
      <c r="AT26" s="295"/>
      <c r="AU26" s="74">
        <f>$B26*AV26</f>
        <v>0</v>
      </c>
      <c r="AV26" s="295"/>
      <c r="AW26" s="74">
        <f>$B26*AX26</f>
        <v>0</v>
      </c>
      <c r="AX26" s="295"/>
      <c r="AY26" s="74">
        <f>$B26*AZ26</f>
        <v>0</v>
      </c>
      <c r="AZ26" s="295"/>
      <c r="BA26" s="57">
        <f t="shared" si="26"/>
        <v>0</v>
      </c>
      <c r="BB26" s="76"/>
    </row>
    <row r="27" spans="1:54" ht="12.75">
      <c r="A27" s="304"/>
      <c r="B27" s="322"/>
      <c r="C27" s="74">
        <f aca="true" t="shared" si="27" ref="C27:C53">B27*D27</f>
        <v>0</v>
      </c>
      <c r="D27" s="295"/>
      <c r="E27" s="74">
        <f>$B27*F27</f>
        <v>0</v>
      </c>
      <c r="F27" s="295"/>
      <c r="G27" s="74">
        <f>$B27*H27</f>
        <v>0</v>
      </c>
      <c r="H27" s="295"/>
      <c r="I27" s="74">
        <f>$B27*J27</f>
        <v>0</v>
      </c>
      <c r="J27" s="295"/>
      <c r="K27" s="74">
        <f>$B27*L27</f>
        <v>0</v>
      </c>
      <c r="L27" s="295"/>
      <c r="M27" s="74">
        <f>$B27*N27</f>
        <v>0</v>
      </c>
      <c r="N27" s="295"/>
      <c r="O27" s="74">
        <f>$B27*P27</f>
        <v>0</v>
      </c>
      <c r="P27" s="295"/>
      <c r="Q27" s="74">
        <f>$B27*R27</f>
        <v>0</v>
      </c>
      <c r="R27" s="295"/>
      <c r="S27" s="74">
        <f>$B27*T27</f>
        <v>0</v>
      </c>
      <c r="T27" s="295"/>
      <c r="U27" s="74">
        <f aca="true" t="shared" si="28" ref="U27:U53">$B27*V27</f>
        <v>0</v>
      </c>
      <c r="V27" s="295"/>
      <c r="W27" s="74">
        <f t="shared" si="2"/>
        <v>0</v>
      </c>
      <c r="X27" s="295"/>
      <c r="Y27" s="74">
        <f aca="true" t="shared" si="29" ref="Y27:Y53">$B27*Z27</f>
        <v>0</v>
      </c>
      <c r="Z27" s="295"/>
      <c r="AA27" s="74">
        <f aca="true" t="shared" si="30" ref="AA27:AA53">$B27*AB27</f>
        <v>0</v>
      </c>
      <c r="AB27" s="295"/>
      <c r="AC27" s="74">
        <f aca="true" t="shared" si="31" ref="AC27:AC53">$B27*AD27</f>
        <v>0</v>
      </c>
      <c r="AD27" s="295"/>
      <c r="AE27" s="74">
        <f aca="true" t="shared" si="32" ref="AE27:AE53">$B27*AF27</f>
        <v>0</v>
      </c>
      <c r="AF27" s="295"/>
      <c r="AG27" s="74">
        <f aca="true" t="shared" si="33" ref="AG27:AG53">$B27*AH27</f>
        <v>0</v>
      </c>
      <c r="AH27" s="295"/>
      <c r="AI27" s="74">
        <f aca="true" t="shared" si="34" ref="AI27:AI53">$B27*AJ27</f>
        <v>0</v>
      </c>
      <c r="AJ27" s="295"/>
      <c r="AK27" s="74">
        <f aca="true" t="shared" si="35" ref="AK27:AK53">$B27*AL27</f>
        <v>0</v>
      </c>
      <c r="AL27" s="295"/>
      <c r="AM27" s="74">
        <f aca="true" t="shared" si="36" ref="AM27:AM53">$B27*AN27</f>
        <v>0</v>
      </c>
      <c r="AN27" s="295"/>
      <c r="AO27" s="74">
        <f aca="true" t="shared" si="37" ref="AO27:AO53">$B27*AP27</f>
        <v>0</v>
      </c>
      <c r="AP27" s="295"/>
      <c r="AQ27" s="74">
        <f aca="true" t="shared" si="38" ref="AQ27:AQ53">$B27*AR27</f>
        <v>0</v>
      </c>
      <c r="AR27" s="295"/>
      <c r="AS27" s="74">
        <f aca="true" t="shared" si="39" ref="AS27:AS53">$B27*AT27</f>
        <v>0</v>
      </c>
      <c r="AT27" s="295"/>
      <c r="AU27" s="74">
        <f aca="true" t="shared" si="40" ref="AU27:AU53">$B27*AV27</f>
        <v>0</v>
      </c>
      <c r="AV27" s="295"/>
      <c r="AW27" s="74">
        <f aca="true" t="shared" si="41" ref="AW27:AW53">$B27*AX27</f>
        <v>0</v>
      </c>
      <c r="AX27" s="295"/>
      <c r="AY27" s="74">
        <f aca="true" t="shared" si="42" ref="AY27:AY53">$B27*AZ27</f>
        <v>0</v>
      </c>
      <c r="AZ27" s="295"/>
      <c r="BA27" s="57">
        <f t="shared" si="26"/>
        <v>0</v>
      </c>
      <c r="BB27" s="76"/>
    </row>
    <row r="28" spans="1:54" ht="12.75">
      <c r="A28" s="304"/>
      <c r="B28" s="322"/>
      <c r="C28" s="74">
        <f t="shared" si="27"/>
        <v>0</v>
      </c>
      <c r="D28" s="295"/>
      <c r="E28" s="74">
        <f>$B28*F28</f>
        <v>0</v>
      </c>
      <c r="F28" s="295"/>
      <c r="G28" s="74">
        <f>$B28*H28</f>
        <v>0</v>
      </c>
      <c r="H28" s="295"/>
      <c r="I28" s="74">
        <f>$B28*J28</f>
        <v>0</v>
      </c>
      <c r="J28" s="295"/>
      <c r="K28" s="74">
        <f>$B28*L28</f>
        <v>0</v>
      </c>
      <c r="L28" s="295"/>
      <c r="M28" s="74">
        <f>$B28*N28</f>
        <v>0</v>
      </c>
      <c r="N28" s="295"/>
      <c r="O28" s="74">
        <f>$B28*P28</f>
        <v>0</v>
      </c>
      <c r="P28" s="295"/>
      <c r="Q28" s="74">
        <f>$B28*R28</f>
        <v>0</v>
      </c>
      <c r="R28" s="295"/>
      <c r="S28" s="74">
        <f>$B28*T28</f>
        <v>0</v>
      </c>
      <c r="T28" s="295"/>
      <c r="U28" s="74">
        <f t="shared" si="28"/>
        <v>0</v>
      </c>
      <c r="V28" s="295"/>
      <c r="W28" s="74">
        <f t="shared" si="2"/>
        <v>0</v>
      </c>
      <c r="X28" s="295"/>
      <c r="Y28" s="74">
        <f t="shared" si="29"/>
        <v>0</v>
      </c>
      <c r="Z28" s="295"/>
      <c r="AA28" s="74">
        <f t="shared" si="30"/>
        <v>0</v>
      </c>
      <c r="AB28" s="295"/>
      <c r="AC28" s="74">
        <f t="shared" si="31"/>
        <v>0</v>
      </c>
      <c r="AD28" s="295"/>
      <c r="AE28" s="74">
        <f t="shared" si="32"/>
        <v>0</v>
      </c>
      <c r="AF28" s="295"/>
      <c r="AG28" s="74">
        <f t="shared" si="33"/>
        <v>0</v>
      </c>
      <c r="AH28" s="295"/>
      <c r="AI28" s="74">
        <f t="shared" si="34"/>
        <v>0</v>
      </c>
      <c r="AJ28" s="295"/>
      <c r="AK28" s="74">
        <f t="shared" si="35"/>
        <v>0</v>
      </c>
      <c r="AL28" s="295"/>
      <c r="AM28" s="74">
        <f t="shared" si="36"/>
        <v>0</v>
      </c>
      <c r="AN28" s="295"/>
      <c r="AO28" s="74">
        <f t="shared" si="37"/>
        <v>0</v>
      </c>
      <c r="AP28" s="295"/>
      <c r="AQ28" s="74">
        <f t="shared" si="38"/>
        <v>0</v>
      </c>
      <c r="AR28" s="295"/>
      <c r="AS28" s="74">
        <f t="shared" si="39"/>
        <v>0</v>
      </c>
      <c r="AT28" s="295"/>
      <c r="AU28" s="74">
        <f t="shared" si="40"/>
        <v>0</v>
      </c>
      <c r="AV28" s="295"/>
      <c r="AW28" s="74">
        <f t="shared" si="41"/>
        <v>0</v>
      </c>
      <c r="AX28" s="295"/>
      <c r="AY28" s="74">
        <f t="shared" si="42"/>
        <v>0</v>
      </c>
      <c r="AZ28" s="295"/>
      <c r="BA28" s="57">
        <f t="shared" si="26"/>
        <v>0</v>
      </c>
      <c r="BB28" s="76"/>
    </row>
    <row r="29" spans="1:54" ht="12.75">
      <c r="A29" s="304"/>
      <c r="B29" s="322"/>
      <c r="C29" s="74">
        <f t="shared" si="27"/>
        <v>0</v>
      </c>
      <c r="D29" s="295"/>
      <c r="E29" s="74">
        <f>$B29*F29</f>
        <v>0</v>
      </c>
      <c r="F29" s="295"/>
      <c r="G29" s="74">
        <f>$B29*H29</f>
        <v>0</v>
      </c>
      <c r="H29" s="295"/>
      <c r="I29" s="74">
        <f>$B29*J29</f>
        <v>0</v>
      </c>
      <c r="J29" s="295"/>
      <c r="K29" s="74">
        <f>$B29*L29</f>
        <v>0</v>
      </c>
      <c r="L29" s="295"/>
      <c r="M29" s="74">
        <f>$B29*N29</f>
        <v>0</v>
      </c>
      <c r="N29" s="295"/>
      <c r="O29" s="74">
        <f>$B29*P29</f>
        <v>0</v>
      </c>
      <c r="P29" s="295"/>
      <c r="Q29" s="74">
        <f>$B29*R29</f>
        <v>0</v>
      </c>
      <c r="R29" s="295"/>
      <c r="S29" s="74">
        <f>$B29*T29</f>
        <v>0</v>
      </c>
      <c r="T29" s="295"/>
      <c r="U29" s="74">
        <f t="shared" si="28"/>
        <v>0</v>
      </c>
      <c r="V29" s="295"/>
      <c r="W29" s="74">
        <f t="shared" si="2"/>
        <v>0</v>
      </c>
      <c r="X29" s="295"/>
      <c r="Y29" s="74">
        <f t="shared" si="29"/>
        <v>0</v>
      </c>
      <c r="Z29" s="295"/>
      <c r="AA29" s="74">
        <f t="shared" si="30"/>
        <v>0</v>
      </c>
      <c r="AB29" s="295"/>
      <c r="AC29" s="74">
        <f t="shared" si="31"/>
        <v>0</v>
      </c>
      <c r="AD29" s="295"/>
      <c r="AE29" s="74">
        <f t="shared" si="32"/>
        <v>0</v>
      </c>
      <c r="AF29" s="295"/>
      <c r="AG29" s="74">
        <f t="shared" si="33"/>
        <v>0</v>
      </c>
      <c r="AH29" s="295"/>
      <c r="AI29" s="74">
        <f t="shared" si="34"/>
        <v>0</v>
      </c>
      <c r="AJ29" s="295"/>
      <c r="AK29" s="74">
        <f t="shared" si="35"/>
        <v>0</v>
      </c>
      <c r="AL29" s="295"/>
      <c r="AM29" s="74">
        <f t="shared" si="36"/>
        <v>0</v>
      </c>
      <c r="AN29" s="295"/>
      <c r="AO29" s="74">
        <f t="shared" si="37"/>
        <v>0</v>
      </c>
      <c r="AP29" s="295"/>
      <c r="AQ29" s="74">
        <f t="shared" si="38"/>
        <v>0</v>
      </c>
      <c r="AR29" s="295"/>
      <c r="AS29" s="74">
        <f t="shared" si="39"/>
        <v>0</v>
      </c>
      <c r="AT29" s="295"/>
      <c r="AU29" s="74">
        <f t="shared" si="40"/>
        <v>0</v>
      </c>
      <c r="AV29" s="295"/>
      <c r="AW29" s="74">
        <f t="shared" si="41"/>
        <v>0</v>
      </c>
      <c r="AX29" s="295"/>
      <c r="AY29" s="74">
        <f t="shared" si="42"/>
        <v>0</v>
      </c>
      <c r="AZ29" s="295"/>
      <c r="BA29" s="57">
        <f t="shared" si="26"/>
        <v>0</v>
      </c>
      <c r="BB29" s="76"/>
    </row>
    <row r="30" spans="1:54" ht="12.75">
      <c r="A30" s="304"/>
      <c r="B30" s="322"/>
      <c r="C30" s="74">
        <f aca="true" t="shared" si="43" ref="C30:C42">B30*D30</f>
        <v>0</v>
      </c>
      <c r="D30" s="295"/>
      <c r="E30" s="74">
        <f aca="true" t="shared" si="44" ref="E30:E45">$B30*F30</f>
        <v>0</v>
      </c>
      <c r="F30" s="295"/>
      <c r="G30" s="74">
        <f aca="true" t="shared" si="45" ref="G30:G45">$B30*H30</f>
        <v>0</v>
      </c>
      <c r="H30" s="295"/>
      <c r="I30" s="74">
        <f aca="true" t="shared" si="46" ref="I30:I45">$B30*J30</f>
        <v>0</v>
      </c>
      <c r="J30" s="295"/>
      <c r="K30" s="74">
        <f aca="true" t="shared" si="47" ref="K30:K45">$B30*L30</f>
        <v>0</v>
      </c>
      <c r="L30" s="295"/>
      <c r="M30" s="74">
        <f aca="true" t="shared" si="48" ref="M30:M45">$B30*N30</f>
        <v>0</v>
      </c>
      <c r="N30" s="295"/>
      <c r="O30" s="74">
        <f aca="true" t="shared" si="49" ref="O30:O48">$B30*P30</f>
        <v>0</v>
      </c>
      <c r="P30" s="295"/>
      <c r="Q30" s="74">
        <f aca="true" t="shared" si="50" ref="Q30:Q45">$B30*R30</f>
        <v>0</v>
      </c>
      <c r="R30" s="295"/>
      <c r="S30" s="74">
        <f aca="true" t="shared" si="51" ref="S30:S45">$B30*T30</f>
        <v>0</v>
      </c>
      <c r="T30" s="295"/>
      <c r="U30" s="74">
        <f aca="true" t="shared" si="52" ref="U30:U42">$B30*V30</f>
        <v>0</v>
      </c>
      <c r="V30" s="295"/>
      <c r="W30" s="74">
        <f t="shared" si="2"/>
        <v>0</v>
      </c>
      <c r="X30" s="295"/>
      <c r="Y30" s="74">
        <f t="shared" si="29"/>
        <v>0</v>
      </c>
      <c r="Z30" s="295"/>
      <c r="AA30" s="74">
        <f t="shared" si="30"/>
        <v>0</v>
      </c>
      <c r="AB30" s="295"/>
      <c r="AC30" s="74">
        <f t="shared" si="31"/>
        <v>0</v>
      </c>
      <c r="AD30" s="295"/>
      <c r="AE30" s="74">
        <f t="shared" si="32"/>
        <v>0</v>
      </c>
      <c r="AF30" s="295"/>
      <c r="AG30" s="74">
        <f t="shared" si="33"/>
        <v>0</v>
      </c>
      <c r="AH30" s="295"/>
      <c r="AI30" s="74">
        <f t="shared" si="34"/>
        <v>0</v>
      </c>
      <c r="AJ30" s="295"/>
      <c r="AK30" s="74">
        <f t="shared" si="35"/>
        <v>0</v>
      </c>
      <c r="AL30" s="295"/>
      <c r="AM30" s="74">
        <f t="shared" si="36"/>
        <v>0</v>
      </c>
      <c r="AN30" s="295"/>
      <c r="AO30" s="74">
        <f t="shared" si="37"/>
        <v>0</v>
      </c>
      <c r="AP30" s="295"/>
      <c r="AQ30" s="74">
        <f t="shared" si="38"/>
        <v>0</v>
      </c>
      <c r="AR30" s="295"/>
      <c r="AS30" s="74">
        <f t="shared" si="39"/>
        <v>0</v>
      </c>
      <c r="AT30" s="295"/>
      <c r="AU30" s="74">
        <f t="shared" si="40"/>
        <v>0</v>
      </c>
      <c r="AV30" s="295"/>
      <c r="AW30" s="74">
        <f t="shared" si="41"/>
        <v>0</v>
      </c>
      <c r="AX30" s="295"/>
      <c r="AY30" s="74">
        <f t="shared" si="42"/>
        <v>0</v>
      </c>
      <c r="AZ30" s="295"/>
      <c r="BA30" s="57">
        <f t="shared" si="26"/>
        <v>0</v>
      </c>
      <c r="BB30" s="76"/>
    </row>
    <row r="31" spans="1:54" ht="12.75">
      <c r="A31" s="304"/>
      <c r="B31" s="322"/>
      <c r="C31" s="74">
        <f t="shared" si="43"/>
        <v>0</v>
      </c>
      <c r="D31" s="295"/>
      <c r="E31" s="74">
        <f t="shared" si="44"/>
        <v>0</v>
      </c>
      <c r="F31" s="295"/>
      <c r="G31" s="74">
        <f t="shared" si="45"/>
        <v>0</v>
      </c>
      <c r="H31" s="295"/>
      <c r="I31" s="74">
        <f t="shared" si="46"/>
        <v>0</v>
      </c>
      <c r="J31" s="295"/>
      <c r="K31" s="74">
        <f t="shared" si="47"/>
        <v>0</v>
      </c>
      <c r="L31" s="295"/>
      <c r="M31" s="74">
        <f t="shared" si="48"/>
        <v>0</v>
      </c>
      <c r="N31" s="295"/>
      <c r="O31" s="74">
        <f t="shared" si="49"/>
        <v>0</v>
      </c>
      <c r="P31" s="295"/>
      <c r="Q31" s="74">
        <f t="shared" si="50"/>
        <v>0</v>
      </c>
      <c r="R31" s="295"/>
      <c r="S31" s="74">
        <f t="shared" si="51"/>
        <v>0</v>
      </c>
      <c r="T31" s="295"/>
      <c r="U31" s="74">
        <f t="shared" si="52"/>
        <v>0</v>
      </c>
      <c r="V31" s="295"/>
      <c r="W31" s="74">
        <f t="shared" si="2"/>
        <v>0</v>
      </c>
      <c r="X31" s="295"/>
      <c r="Y31" s="74">
        <f t="shared" si="29"/>
        <v>0</v>
      </c>
      <c r="Z31" s="295"/>
      <c r="AA31" s="74">
        <f t="shared" si="30"/>
        <v>0</v>
      </c>
      <c r="AB31" s="295"/>
      <c r="AC31" s="74">
        <f t="shared" si="31"/>
        <v>0</v>
      </c>
      <c r="AD31" s="295"/>
      <c r="AE31" s="74">
        <f t="shared" si="32"/>
        <v>0</v>
      </c>
      <c r="AF31" s="295"/>
      <c r="AG31" s="74">
        <f t="shared" si="33"/>
        <v>0</v>
      </c>
      <c r="AH31" s="295"/>
      <c r="AI31" s="74">
        <f t="shared" si="34"/>
        <v>0</v>
      </c>
      <c r="AJ31" s="295"/>
      <c r="AK31" s="74">
        <f t="shared" si="35"/>
        <v>0</v>
      </c>
      <c r="AL31" s="295"/>
      <c r="AM31" s="74">
        <f t="shared" si="36"/>
        <v>0</v>
      </c>
      <c r="AN31" s="295"/>
      <c r="AO31" s="74">
        <f t="shared" si="37"/>
        <v>0</v>
      </c>
      <c r="AP31" s="295"/>
      <c r="AQ31" s="74">
        <f t="shared" si="38"/>
        <v>0</v>
      </c>
      <c r="AR31" s="295"/>
      <c r="AS31" s="74">
        <f t="shared" si="39"/>
        <v>0</v>
      </c>
      <c r="AT31" s="295"/>
      <c r="AU31" s="74">
        <f t="shared" si="40"/>
        <v>0</v>
      </c>
      <c r="AV31" s="295"/>
      <c r="AW31" s="74">
        <f t="shared" si="41"/>
        <v>0</v>
      </c>
      <c r="AX31" s="295"/>
      <c r="AY31" s="74">
        <f t="shared" si="42"/>
        <v>0</v>
      </c>
      <c r="AZ31" s="295"/>
      <c r="BA31" s="57">
        <f t="shared" si="26"/>
        <v>0</v>
      </c>
      <c r="BB31" s="76"/>
    </row>
    <row r="32" spans="1:54" ht="12.75">
      <c r="A32" s="304"/>
      <c r="B32" s="322"/>
      <c r="C32" s="74">
        <f t="shared" si="43"/>
        <v>0</v>
      </c>
      <c r="D32" s="295"/>
      <c r="E32" s="74">
        <f t="shared" si="44"/>
        <v>0</v>
      </c>
      <c r="F32" s="295"/>
      <c r="G32" s="74">
        <f t="shared" si="45"/>
        <v>0</v>
      </c>
      <c r="H32" s="295"/>
      <c r="I32" s="74">
        <f t="shared" si="46"/>
        <v>0</v>
      </c>
      <c r="J32" s="295"/>
      <c r="K32" s="74">
        <f t="shared" si="47"/>
        <v>0</v>
      </c>
      <c r="L32" s="295"/>
      <c r="M32" s="74">
        <f t="shared" si="48"/>
        <v>0</v>
      </c>
      <c r="N32" s="295"/>
      <c r="O32" s="74">
        <f t="shared" si="49"/>
        <v>0</v>
      </c>
      <c r="P32" s="295"/>
      <c r="Q32" s="74">
        <f t="shared" si="50"/>
        <v>0</v>
      </c>
      <c r="R32" s="295"/>
      <c r="S32" s="74">
        <f t="shared" si="51"/>
        <v>0</v>
      </c>
      <c r="T32" s="295"/>
      <c r="U32" s="74">
        <f t="shared" si="52"/>
        <v>0</v>
      </c>
      <c r="V32" s="295"/>
      <c r="W32" s="74">
        <f t="shared" si="2"/>
        <v>0</v>
      </c>
      <c r="X32" s="295"/>
      <c r="Y32" s="74">
        <f t="shared" si="29"/>
        <v>0</v>
      </c>
      <c r="Z32" s="295"/>
      <c r="AA32" s="74">
        <f t="shared" si="30"/>
        <v>0</v>
      </c>
      <c r="AB32" s="295"/>
      <c r="AC32" s="74">
        <f t="shared" si="31"/>
        <v>0</v>
      </c>
      <c r="AD32" s="295"/>
      <c r="AE32" s="74">
        <f t="shared" si="32"/>
        <v>0</v>
      </c>
      <c r="AF32" s="295"/>
      <c r="AG32" s="74">
        <f t="shared" si="33"/>
        <v>0</v>
      </c>
      <c r="AH32" s="295"/>
      <c r="AI32" s="74">
        <f t="shared" si="34"/>
        <v>0</v>
      </c>
      <c r="AJ32" s="295"/>
      <c r="AK32" s="74">
        <f t="shared" si="35"/>
        <v>0</v>
      </c>
      <c r="AL32" s="295"/>
      <c r="AM32" s="74">
        <f t="shared" si="36"/>
        <v>0</v>
      </c>
      <c r="AN32" s="295"/>
      <c r="AO32" s="74">
        <f t="shared" si="37"/>
        <v>0</v>
      </c>
      <c r="AP32" s="295"/>
      <c r="AQ32" s="74">
        <f t="shared" si="38"/>
        <v>0</v>
      </c>
      <c r="AR32" s="295"/>
      <c r="AS32" s="74">
        <f t="shared" si="39"/>
        <v>0</v>
      </c>
      <c r="AT32" s="295"/>
      <c r="AU32" s="74">
        <f t="shared" si="40"/>
        <v>0</v>
      </c>
      <c r="AV32" s="295"/>
      <c r="AW32" s="74">
        <f t="shared" si="41"/>
        <v>0</v>
      </c>
      <c r="AX32" s="295"/>
      <c r="AY32" s="74">
        <f t="shared" si="42"/>
        <v>0</v>
      </c>
      <c r="AZ32" s="295"/>
      <c r="BA32" s="57">
        <f t="shared" si="26"/>
        <v>0</v>
      </c>
      <c r="BB32" s="76"/>
    </row>
    <row r="33" spans="1:54" ht="12.75">
      <c r="A33" s="304"/>
      <c r="B33" s="322"/>
      <c r="C33" s="74">
        <f t="shared" si="43"/>
        <v>0</v>
      </c>
      <c r="D33" s="295"/>
      <c r="E33" s="74">
        <f t="shared" si="44"/>
        <v>0</v>
      </c>
      <c r="F33" s="295"/>
      <c r="G33" s="74">
        <f t="shared" si="45"/>
        <v>0</v>
      </c>
      <c r="H33" s="295"/>
      <c r="I33" s="74">
        <f t="shared" si="46"/>
        <v>0</v>
      </c>
      <c r="J33" s="295"/>
      <c r="K33" s="74">
        <f t="shared" si="47"/>
        <v>0</v>
      </c>
      <c r="L33" s="295"/>
      <c r="M33" s="74">
        <f t="shared" si="48"/>
        <v>0</v>
      </c>
      <c r="N33" s="295"/>
      <c r="O33" s="74">
        <f t="shared" si="49"/>
        <v>0</v>
      </c>
      <c r="P33" s="295"/>
      <c r="Q33" s="74">
        <f t="shared" si="50"/>
        <v>0</v>
      </c>
      <c r="R33" s="295"/>
      <c r="S33" s="74">
        <f t="shared" si="51"/>
        <v>0</v>
      </c>
      <c r="T33" s="295"/>
      <c r="U33" s="74">
        <f t="shared" si="52"/>
        <v>0</v>
      </c>
      <c r="V33" s="295"/>
      <c r="W33" s="74">
        <f t="shared" si="2"/>
        <v>0</v>
      </c>
      <c r="X33" s="295"/>
      <c r="Y33" s="74">
        <f t="shared" si="29"/>
        <v>0</v>
      </c>
      <c r="Z33" s="295"/>
      <c r="AA33" s="74">
        <f t="shared" si="30"/>
        <v>0</v>
      </c>
      <c r="AB33" s="295"/>
      <c r="AC33" s="74">
        <f t="shared" si="31"/>
        <v>0</v>
      </c>
      <c r="AD33" s="295"/>
      <c r="AE33" s="74">
        <f t="shared" si="32"/>
        <v>0</v>
      </c>
      <c r="AF33" s="295"/>
      <c r="AG33" s="74">
        <f t="shared" si="33"/>
        <v>0</v>
      </c>
      <c r="AH33" s="295"/>
      <c r="AI33" s="74">
        <f t="shared" si="34"/>
        <v>0</v>
      </c>
      <c r="AJ33" s="295"/>
      <c r="AK33" s="74">
        <f t="shared" si="35"/>
        <v>0</v>
      </c>
      <c r="AL33" s="295"/>
      <c r="AM33" s="74">
        <f t="shared" si="36"/>
        <v>0</v>
      </c>
      <c r="AN33" s="295"/>
      <c r="AO33" s="74">
        <f t="shared" si="37"/>
        <v>0</v>
      </c>
      <c r="AP33" s="295"/>
      <c r="AQ33" s="74">
        <f t="shared" si="38"/>
        <v>0</v>
      </c>
      <c r="AR33" s="295"/>
      <c r="AS33" s="74">
        <f t="shared" si="39"/>
        <v>0</v>
      </c>
      <c r="AT33" s="295"/>
      <c r="AU33" s="74">
        <f t="shared" si="40"/>
        <v>0</v>
      </c>
      <c r="AV33" s="295"/>
      <c r="AW33" s="74">
        <f t="shared" si="41"/>
        <v>0</v>
      </c>
      <c r="AX33" s="295"/>
      <c r="AY33" s="74">
        <f t="shared" si="42"/>
        <v>0</v>
      </c>
      <c r="AZ33" s="295"/>
      <c r="BA33" s="57">
        <f t="shared" si="26"/>
        <v>0</v>
      </c>
      <c r="BB33" s="76"/>
    </row>
    <row r="34" spans="1:54" ht="12.75">
      <c r="A34" s="304"/>
      <c r="B34" s="322"/>
      <c r="C34" s="74">
        <f t="shared" si="43"/>
        <v>0</v>
      </c>
      <c r="D34" s="295"/>
      <c r="E34" s="74">
        <f t="shared" si="44"/>
        <v>0</v>
      </c>
      <c r="F34" s="295"/>
      <c r="G34" s="74">
        <f t="shared" si="45"/>
        <v>0</v>
      </c>
      <c r="H34" s="295"/>
      <c r="I34" s="74">
        <f t="shared" si="46"/>
        <v>0</v>
      </c>
      <c r="J34" s="295"/>
      <c r="K34" s="74">
        <f t="shared" si="47"/>
        <v>0</v>
      </c>
      <c r="L34" s="295"/>
      <c r="M34" s="74">
        <f t="shared" si="48"/>
        <v>0</v>
      </c>
      <c r="N34" s="295"/>
      <c r="O34" s="74">
        <f t="shared" si="49"/>
        <v>0</v>
      </c>
      <c r="P34" s="295"/>
      <c r="Q34" s="74">
        <f t="shared" si="50"/>
        <v>0</v>
      </c>
      <c r="R34" s="295"/>
      <c r="S34" s="74">
        <f t="shared" si="51"/>
        <v>0</v>
      </c>
      <c r="T34" s="295"/>
      <c r="U34" s="74">
        <f t="shared" si="52"/>
        <v>0</v>
      </c>
      <c r="V34" s="295"/>
      <c r="W34" s="74">
        <f t="shared" si="2"/>
        <v>0</v>
      </c>
      <c r="X34" s="295"/>
      <c r="Y34" s="74">
        <f t="shared" si="29"/>
        <v>0</v>
      </c>
      <c r="Z34" s="295"/>
      <c r="AA34" s="74">
        <f t="shared" si="30"/>
        <v>0</v>
      </c>
      <c r="AB34" s="295"/>
      <c r="AC34" s="74">
        <f t="shared" si="31"/>
        <v>0</v>
      </c>
      <c r="AD34" s="295"/>
      <c r="AE34" s="74">
        <f t="shared" si="32"/>
        <v>0</v>
      </c>
      <c r="AF34" s="295"/>
      <c r="AG34" s="74">
        <f t="shared" si="33"/>
        <v>0</v>
      </c>
      <c r="AH34" s="295"/>
      <c r="AI34" s="74">
        <f t="shared" si="34"/>
        <v>0</v>
      </c>
      <c r="AJ34" s="295"/>
      <c r="AK34" s="74">
        <f t="shared" si="35"/>
        <v>0</v>
      </c>
      <c r="AL34" s="295"/>
      <c r="AM34" s="74">
        <f t="shared" si="36"/>
        <v>0</v>
      </c>
      <c r="AN34" s="295"/>
      <c r="AO34" s="74">
        <f t="shared" si="37"/>
        <v>0</v>
      </c>
      <c r="AP34" s="295"/>
      <c r="AQ34" s="74">
        <f t="shared" si="38"/>
        <v>0</v>
      </c>
      <c r="AR34" s="295"/>
      <c r="AS34" s="74">
        <f t="shared" si="39"/>
        <v>0</v>
      </c>
      <c r="AT34" s="295"/>
      <c r="AU34" s="74">
        <f t="shared" si="40"/>
        <v>0</v>
      </c>
      <c r="AV34" s="295"/>
      <c r="AW34" s="74">
        <f t="shared" si="41"/>
        <v>0</v>
      </c>
      <c r="AX34" s="295"/>
      <c r="AY34" s="74">
        <f t="shared" si="42"/>
        <v>0</v>
      </c>
      <c r="AZ34" s="295"/>
      <c r="BA34" s="57">
        <f t="shared" si="26"/>
        <v>0</v>
      </c>
      <c r="BB34" s="76"/>
    </row>
    <row r="35" spans="1:54" ht="12.75">
      <c r="A35" s="304"/>
      <c r="B35" s="322"/>
      <c r="C35" s="74">
        <f t="shared" si="43"/>
        <v>0</v>
      </c>
      <c r="D35" s="295"/>
      <c r="E35" s="74">
        <f t="shared" si="44"/>
        <v>0</v>
      </c>
      <c r="F35" s="295"/>
      <c r="G35" s="74">
        <f t="shared" si="45"/>
        <v>0</v>
      </c>
      <c r="H35" s="295"/>
      <c r="I35" s="74">
        <f t="shared" si="46"/>
        <v>0</v>
      </c>
      <c r="J35" s="295"/>
      <c r="K35" s="74">
        <f t="shared" si="47"/>
        <v>0</v>
      </c>
      <c r="L35" s="295"/>
      <c r="M35" s="74">
        <f t="shared" si="48"/>
        <v>0</v>
      </c>
      <c r="N35" s="295"/>
      <c r="O35" s="74">
        <f t="shared" si="49"/>
        <v>0</v>
      </c>
      <c r="P35" s="295"/>
      <c r="Q35" s="74">
        <f t="shared" si="50"/>
        <v>0</v>
      </c>
      <c r="R35" s="295"/>
      <c r="S35" s="74">
        <f t="shared" si="51"/>
        <v>0</v>
      </c>
      <c r="T35" s="295"/>
      <c r="U35" s="74">
        <f t="shared" si="52"/>
        <v>0</v>
      </c>
      <c r="V35" s="295"/>
      <c r="W35" s="74">
        <f t="shared" si="2"/>
        <v>0</v>
      </c>
      <c r="X35" s="295"/>
      <c r="Y35" s="74">
        <f t="shared" si="29"/>
        <v>0</v>
      </c>
      <c r="Z35" s="295"/>
      <c r="AA35" s="74">
        <f t="shared" si="30"/>
        <v>0</v>
      </c>
      <c r="AB35" s="295"/>
      <c r="AC35" s="74">
        <f t="shared" si="31"/>
        <v>0</v>
      </c>
      <c r="AD35" s="295"/>
      <c r="AE35" s="74">
        <f t="shared" si="32"/>
        <v>0</v>
      </c>
      <c r="AF35" s="295"/>
      <c r="AG35" s="74">
        <f t="shared" si="33"/>
        <v>0</v>
      </c>
      <c r="AH35" s="295"/>
      <c r="AI35" s="74">
        <f t="shared" si="34"/>
        <v>0</v>
      </c>
      <c r="AJ35" s="295"/>
      <c r="AK35" s="74">
        <f t="shared" si="35"/>
        <v>0</v>
      </c>
      <c r="AL35" s="295"/>
      <c r="AM35" s="74">
        <f t="shared" si="36"/>
        <v>0</v>
      </c>
      <c r="AN35" s="295"/>
      <c r="AO35" s="74">
        <f t="shared" si="37"/>
        <v>0</v>
      </c>
      <c r="AP35" s="295"/>
      <c r="AQ35" s="74">
        <f t="shared" si="38"/>
        <v>0</v>
      </c>
      <c r="AR35" s="295"/>
      <c r="AS35" s="74">
        <f t="shared" si="39"/>
        <v>0</v>
      </c>
      <c r="AT35" s="295"/>
      <c r="AU35" s="74">
        <f t="shared" si="40"/>
        <v>0</v>
      </c>
      <c r="AV35" s="295"/>
      <c r="AW35" s="74">
        <f t="shared" si="41"/>
        <v>0</v>
      </c>
      <c r="AX35" s="295"/>
      <c r="AY35" s="74">
        <f t="shared" si="42"/>
        <v>0</v>
      </c>
      <c r="AZ35" s="295"/>
      <c r="BA35" s="57">
        <f t="shared" si="26"/>
        <v>0</v>
      </c>
      <c r="BB35" s="76"/>
    </row>
    <row r="36" spans="1:54" ht="12.75">
      <c r="A36" s="304"/>
      <c r="B36" s="322"/>
      <c r="C36" s="74">
        <f t="shared" si="43"/>
        <v>0</v>
      </c>
      <c r="D36" s="295"/>
      <c r="E36" s="74">
        <f t="shared" si="44"/>
        <v>0</v>
      </c>
      <c r="F36" s="295"/>
      <c r="G36" s="74">
        <f t="shared" si="45"/>
        <v>0</v>
      </c>
      <c r="H36" s="295"/>
      <c r="I36" s="74">
        <f t="shared" si="46"/>
        <v>0</v>
      </c>
      <c r="J36" s="295"/>
      <c r="K36" s="74">
        <f t="shared" si="47"/>
        <v>0</v>
      </c>
      <c r="L36" s="295"/>
      <c r="M36" s="74">
        <f t="shared" si="48"/>
        <v>0</v>
      </c>
      <c r="N36" s="295"/>
      <c r="O36" s="74">
        <f t="shared" si="49"/>
        <v>0</v>
      </c>
      <c r="P36" s="295"/>
      <c r="Q36" s="74">
        <f t="shared" si="50"/>
        <v>0</v>
      </c>
      <c r="R36" s="295"/>
      <c r="S36" s="74">
        <f t="shared" si="51"/>
        <v>0</v>
      </c>
      <c r="T36" s="295"/>
      <c r="U36" s="74">
        <f t="shared" si="52"/>
        <v>0</v>
      </c>
      <c r="V36" s="295"/>
      <c r="W36" s="74">
        <f t="shared" si="2"/>
        <v>0</v>
      </c>
      <c r="X36" s="295"/>
      <c r="Y36" s="74">
        <f t="shared" si="29"/>
        <v>0</v>
      </c>
      <c r="Z36" s="295"/>
      <c r="AA36" s="74">
        <f t="shared" si="30"/>
        <v>0</v>
      </c>
      <c r="AB36" s="295"/>
      <c r="AC36" s="74">
        <f t="shared" si="31"/>
        <v>0</v>
      </c>
      <c r="AD36" s="295"/>
      <c r="AE36" s="74">
        <f t="shared" si="32"/>
        <v>0</v>
      </c>
      <c r="AF36" s="295"/>
      <c r="AG36" s="74">
        <f t="shared" si="33"/>
        <v>0</v>
      </c>
      <c r="AH36" s="295"/>
      <c r="AI36" s="74">
        <f t="shared" si="34"/>
        <v>0</v>
      </c>
      <c r="AJ36" s="295"/>
      <c r="AK36" s="74">
        <f t="shared" si="35"/>
        <v>0</v>
      </c>
      <c r="AL36" s="295"/>
      <c r="AM36" s="74">
        <f t="shared" si="36"/>
        <v>0</v>
      </c>
      <c r="AN36" s="295"/>
      <c r="AO36" s="74">
        <f t="shared" si="37"/>
        <v>0</v>
      </c>
      <c r="AP36" s="295"/>
      <c r="AQ36" s="74">
        <f t="shared" si="38"/>
        <v>0</v>
      </c>
      <c r="AR36" s="295"/>
      <c r="AS36" s="74">
        <f t="shared" si="39"/>
        <v>0</v>
      </c>
      <c r="AT36" s="295"/>
      <c r="AU36" s="74">
        <f t="shared" si="40"/>
        <v>0</v>
      </c>
      <c r="AV36" s="295"/>
      <c r="AW36" s="74">
        <f t="shared" si="41"/>
        <v>0</v>
      </c>
      <c r="AX36" s="295"/>
      <c r="AY36" s="74">
        <f t="shared" si="42"/>
        <v>0</v>
      </c>
      <c r="AZ36" s="295"/>
      <c r="BA36" s="57">
        <f t="shared" si="26"/>
        <v>0</v>
      </c>
      <c r="BB36" s="76"/>
    </row>
    <row r="37" spans="1:54" ht="12.75">
      <c r="A37" s="304"/>
      <c r="B37" s="322"/>
      <c r="C37" s="74">
        <f t="shared" si="43"/>
        <v>0</v>
      </c>
      <c r="D37" s="295"/>
      <c r="E37" s="74">
        <f t="shared" si="44"/>
        <v>0</v>
      </c>
      <c r="F37" s="295"/>
      <c r="G37" s="74">
        <f t="shared" si="45"/>
        <v>0</v>
      </c>
      <c r="H37" s="295"/>
      <c r="I37" s="74">
        <f t="shared" si="46"/>
        <v>0</v>
      </c>
      <c r="J37" s="295"/>
      <c r="K37" s="74">
        <f t="shared" si="47"/>
        <v>0</v>
      </c>
      <c r="L37" s="295"/>
      <c r="M37" s="74">
        <f t="shared" si="48"/>
        <v>0</v>
      </c>
      <c r="N37" s="295"/>
      <c r="O37" s="74">
        <f t="shared" si="49"/>
        <v>0</v>
      </c>
      <c r="P37" s="295"/>
      <c r="Q37" s="74">
        <f t="shared" si="50"/>
        <v>0</v>
      </c>
      <c r="R37" s="295"/>
      <c r="S37" s="74">
        <f t="shared" si="51"/>
        <v>0</v>
      </c>
      <c r="T37" s="295"/>
      <c r="U37" s="74">
        <f t="shared" si="52"/>
        <v>0</v>
      </c>
      <c r="V37" s="295"/>
      <c r="W37" s="74">
        <f t="shared" si="2"/>
        <v>0</v>
      </c>
      <c r="X37" s="295"/>
      <c r="Y37" s="74">
        <f t="shared" si="29"/>
        <v>0</v>
      </c>
      <c r="Z37" s="295"/>
      <c r="AA37" s="74">
        <f t="shared" si="30"/>
        <v>0</v>
      </c>
      <c r="AB37" s="295"/>
      <c r="AC37" s="74">
        <f t="shared" si="31"/>
        <v>0</v>
      </c>
      <c r="AD37" s="295"/>
      <c r="AE37" s="74">
        <f t="shared" si="32"/>
        <v>0</v>
      </c>
      <c r="AF37" s="295"/>
      <c r="AG37" s="74">
        <f t="shared" si="33"/>
        <v>0</v>
      </c>
      <c r="AH37" s="295"/>
      <c r="AI37" s="74">
        <f t="shared" si="34"/>
        <v>0</v>
      </c>
      <c r="AJ37" s="295"/>
      <c r="AK37" s="74">
        <f t="shared" si="35"/>
        <v>0</v>
      </c>
      <c r="AL37" s="295"/>
      <c r="AM37" s="74">
        <f t="shared" si="36"/>
        <v>0</v>
      </c>
      <c r="AN37" s="295"/>
      <c r="AO37" s="74">
        <f t="shared" si="37"/>
        <v>0</v>
      </c>
      <c r="AP37" s="295"/>
      <c r="AQ37" s="74">
        <f t="shared" si="38"/>
        <v>0</v>
      </c>
      <c r="AR37" s="295"/>
      <c r="AS37" s="74">
        <f t="shared" si="39"/>
        <v>0</v>
      </c>
      <c r="AT37" s="295"/>
      <c r="AU37" s="74">
        <f t="shared" si="40"/>
        <v>0</v>
      </c>
      <c r="AV37" s="295"/>
      <c r="AW37" s="74">
        <f t="shared" si="41"/>
        <v>0</v>
      </c>
      <c r="AX37" s="295"/>
      <c r="AY37" s="74">
        <f t="shared" si="42"/>
        <v>0</v>
      </c>
      <c r="AZ37" s="295"/>
      <c r="BA37" s="57">
        <f t="shared" si="26"/>
        <v>0</v>
      </c>
      <c r="BB37" s="76"/>
    </row>
    <row r="38" spans="1:54" ht="12.75">
      <c r="A38" s="304"/>
      <c r="B38" s="322"/>
      <c r="C38" s="74">
        <f t="shared" si="43"/>
        <v>0</v>
      </c>
      <c r="D38" s="295"/>
      <c r="E38" s="74">
        <f t="shared" si="44"/>
        <v>0</v>
      </c>
      <c r="F38" s="295"/>
      <c r="G38" s="74">
        <f t="shared" si="45"/>
        <v>0</v>
      </c>
      <c r="H38" s="295"/>
      <c r="I38" s="74">
        <f t="shared" si="46"/>
        <v>0</v>
      </c>
      <c r="J38" s="295"/>
      <c r="K38" s="74">
        <f t="shared" si="47"/>
        <v>0</v>
      </c>
      <c r="L38" s="295"/>
      <c r="M38" s="74">
        <f t="shared" si="48"/>
        <v>0</v>
      </c>
      <c r="N38" s="295"/>
      <c r="O38" s="74">
        <f t="shared" si="49"/>
        <v>0</v>
      </c>
      <c r="P38" s="295"/>
      <c r="Q38" s="74">
        <f t="shared" si="50"/>
        <v>0</v>
      </c>
      <c r="R38" s="295"/>
      <c r="S38" s="74">
        <f t="shared" si="51"/>
        <v>0</v>
      </c>
      <c r="T38" s="295"/>
      <c r="U38" s="74">
        <f t="shared" si="52"/>
        <v>0</v>
      </c>
      <c r="V38" s="295"/>
      <c r="W38" s="74">
        <f t="shared" si="2"/>
        <v>0</v>
      </c>
      <c r="X38" s="295"/>
      <c r="Y38" s="74">
        <f t="shared" si="29"/>
        <v>0</v>
      </c>
      <c r="Z38" s="295"/>
      <c r="AA38" s="74">
        <f t="shared" si="30"/>
        <v>0</v>
      </c>
      <c r="AB38" s="295"/>
      <c r="AC38" s="74">
        <f t="shared" si="31"/>
        <v>0</v>
      </c>
      <c r="AD38" s="295"/>
      <c r="AE38" s="74">
        <f t="shared" si="32"/>
        <v>0</v>
      </c>
      <c r="AF38" s="295"/>
      <c r="AG38" s="74">
        <f t="shared" si="33"/>
        <v>0</v>
      </c>
      <c r="AH38" s="295"/>
      <c r="AI38" s="74">
        <f t="shared" si="34"/>
        <v>0</v>
      </c>
      <c r="AJ38" s="295"/>
      <c r="AK38" s="74">
        <f t="shared" si="35"/>
        <v>0</v>
      </c>
      <c r="AL38" s="295"/>
      <c r="AM38" s="74">
        <f t="shared" si="36"/>
        <v>0</v>
      </c>
      <c r="AN38" s="295"/>
      <c r="AO38" s="74">
        <f t="shared" si="37"/>
        <v>0</v>
      </c>
      <c r="AP38" s="295"/>
      <c r="AQ38" s="74">
        <f t="shared" si="38"/>
        <v>0</v>
      </c>
      <c r="AR38" s="295"/>
      <c r="AS38" s="74">
        <f t="shared" si="39"/>
        <v>0</v>
      </c>
      <c r="AT38" s="295"/>
      <c r="AU38" s="74">
        <f t="shared" si="40"/>
        <v>0</v>
      </c>
      <c r="AV38" s="295"/>
      <c r="AW38" s="74">
        <f t="shared" si="41"/>
        <v>0</v>
      </c>
      <c r="AX38" s="295"/>
      <c r="AY38" s="74">
        <f t="shared" si="42"/>
        <v>0</v>
      </c>
      <c r="AZ38" s="295"/>
      <c r="BA38" s="57">
        <f t="shared" si="26"/>
        <v>0</v>
      </c>
      <c r="BB38" s="76"/>
    </row>
    <row r="39" spans="1:54" ht="12.75">
      <c r="A39" s="304"/>
      <c r="B39" s="322"/>
      <c r="C39" s="74">
        <f t="shared" si="43"/>
        <v>0</v>
      </c>
      <c r="D39" s="295"/>
      <c r="E39" s="74">
        <f t="shared" si="44"/>
        <v>0</v>
      </c>
      <c r="F39" s="295"/>
      <c r="G39" s="74">
        <f t="shared" si="45"/>
        <v>0</v>
      </c>
      <c r="H39" s="295"/>
      <c r="I39" s="74">
        <f t="shared" si="46"/>
        <v>0</v>
      </c>
      <c r="J39" s="295"/>
      <c r="K39" s="74">
        <f t="shared" si="47"/>
        <v>0</v>
      </c>
      <c r="L39" s="295"/>
      <c r="M39" s="74">
        <f t="shared" si="48"/>
        <v>0</v>
      </c>
      <c r="N39" s="295"/>
      <c r="O39" s="74">
        <f t="shared" si="49"/>
        <v>0</v>
      </c>
      <c r="P39" s="295"/>
      <c r="Q39" s="74">
        <f t="shared" si="50"/>
        <v>0</v>
      </c>
      <c r="R39" s="295"/>
      <c r="S39" s="74">
        <f t="shared" si="51"/>
        <v>0</v>
      </c>
      <c r="T39" s="295"/>
      <c r="U39" s="74">
        <f t="shared" si="52"/>
        <v>0</v>
      </c>
      <c r="V39" s="295"/>
      <c r="W39" s="74">
        <f t="shared" si="2"/>
        <v>0</v>
      </c>
      <c r="X39" s="295"/>
      <c r="Y39" s="74">
        <f t="shared" si="29"/>
        <v>0</v>
      </c>
      <c r="Z39" s="295"/>
      <c r="AA39" s="74">
        <f t="shared" si="30"/>
        <v>0</v>
      </c>
      <c r="AB39" s="295"/>
      <c r="AC39" s="74">
        <f t="shared" si="31"/>
        <v>0</v>
      </c>
      <c r="AD39" s="295"/>
      <c r="AE39" s="74">
        <f t="shared" si="32"/>
        <v>0</v>
      </c>
      <c r="AF39" s="295"/>
      <c r="AG39" s="74">
        <f t="shared" si="33"/>
        <v>0</v>
      </c>
      <c r="AH39" s="295"/>
      <c r="AI39" s="74">
        <f t="shared" si="34"/>
        <v>0</v>
      </c>
      <c r="AJ39" s="295"/>
      <c r="AK39" s="74">
        <f t="shared" si="35"/>
        <v>0</v>
      </c>
      <c r="AL39" s="295"/>
      <c r="AM39" s="74">
        <f t="shared" si="36"/>
        <v>0</v>
      </c>
      <c r="AN39" s="295"/>
      <c r="AO39" s="74">
        <f t="shared" si="37"/>
        <v>0</v>
      </c>
      <c r="AP39" s="295"/>
      <c r="AQ39" s="74">
        <f t="shared" si="38"/>
        <v>0</v>
      </c>
      <c r="AR39" s="295"/>
      <c r="AS39" s="74">
        <f t="shared" si="39"/>
        <v>0</v>
      </c>
      <c r="AT39" s="295"/>
      <c r="AU39" s="74">
        <f t="shared" si="40"/>
        <v>0</v>
      </c>
      <c r="AV39" s="295"/>
      <c r="AW39" s="74">
        <f t="shared" si="41"/>
        <v>0</v>
      </c>
      <c r="AX39" s="295"/>
      <c r="AY39" s="74">
        <f t="shared" si="42"/>
        <v>0</v>
      </c>
      <c r="AZ39" s="295"/>
      <c r="BA39" s="57">
        <f t="shared" si="26"/>
        <v>0</v>
      </c>
      <c r="BB39" s="76"/>
    </row>
    <row r="40" spans="1:54" ht="12.75">
      <c r="A40" s="304"/>
      <c r="B40" s="322"/>
      <c r="C40" s="74">
        <f t="shared" si="43"/>
        <v>0</v>
      </c>
      <c r="D40" s="295"/>
      <c r="E40" s="74">
        <f t="shared" si="44"/>
        <v>0</v>
      </c>
      <c r="F40" s="295"/>
      <c r="G40" s="74">
        <f t="shared" si="45"/>
        <v>0</v>
      </c>
      <c r="H40" s="295"/>
      <c r="I40" s="74">
        <f t="shared" si="46"/>
        <v>0</v>
      </c>
      <c r="J40" s="295"/>
      <c r="K40" s="74">
        <f t="shared" si="47"/>
        <v>0</v>
      </c>
      <c r="L40" s="295"/>
      <c r="M40" s="74">
        <f t="shared" si="48"/>
        <v>0</v>
      </c>
      <c r="N40" s="295"/>
      <c r="O40" s="74">
        <f t="shared" si="49"/>
        <v>0</v>
      </c>
      <c r="P40" s="295"/>
      <c r="Q40" s="74">
        <f t="shared" si="50"/>
        <v>0</v>
      </c>
      <c r="R40" s="295"/>
      <c r="S40" s="74">
        <f t="shared" si="51"/>
        <v>0</v>
      </c>
      <c r="T40" s="295"/>
      <c r="U40" s="74">
        <f t="shared" si="52"/>
        <v>0</v>
      </c>
      <c r="V40" s="295"/>
      <c r="W40" s="74">
        <f t="shared" si="2"/>
        <v>0</v>
      </c>
      <c r="X40" s="295"/>
      <c r="Y40" s="74">
        <f t="shared" si="29"/>
        <v>0</v>
      </c>
      <c r="Z40" s="295"/>
      <c r="AA40" s="74">
        <f t="shared" si="30"/>
        <v>0</v>
      </c>
      <c r="AB40" s="295"/>
      <c r="AC40" s="74">
        <f t="shared" si="31"/>
        <v>0</v>
      </c>
      <c r="AD40" s="295"/>
      <c r="AE40" s="74">
        <f t="shared" si="32"/>
        <v>0</v>
      </c>
      <c r="AF40" s="295"/>
      <c r="AG40" s="74">
        <f t="shared" si="33"/>
        <v>0</v>
      </c>
      <c r="AH40" s="295"/>
      <c r="AI40" s="74">
        <f t="shared" si="34"/>
        <v>0</v>
      </c>
      <c r="AJ40" s="295"/>
      <c r="AK40" s="74">
        <f t="shared" si="35"/>
        <v>0</v>
      </c>
      <c r="AL40" s="295"/>
      <c r="AM40" s="74">
        <f t="shared" si="36"/>
        <v>0</v>
      </c>
      <c r="AN40" s="295"/>
      <c r="AO40" s="74">
        <f t="shared" si="37"/>
        <v>0</v>
      </c>
      <c r="AP40" s="295"/>
      <c r="AQ40" s="74">
        <f t="shared" si="38"/>
        <v>0</v>
      </c>
      <c r="AR40" s="295"/>
      <c r="AS40" s="74">
        <f t="shared" si="39"/>
        <v>0</v>
      </c>
      <c r="AT40" s="295"/>
      <c r="AU40" s="74">
        <f t="shared" si="40"/>
        <v>0</v>
      </c>
      <c r="AV40" s="295"/>
      <c r="AW40" s="74">
        <f t="shared" si="41"/>
        <v>0</v>
      </c>
      <c r="AX40" s="295"/>
      <c r="AY40" s="74">
        <f t="shared" si="42"/>
        <v>0</v>
      </c>
      <c r="AZ40" s="295"/>
      <c r="BA40" s="57">
        <f t="shared" si="26"/>
        <v>0</v>
      </c>
      <c r="BB40" s="76"/>
    </row>
    <row r="41" spans="1:54" ht="12.75">
      <c r="A41" s="304"/>
      <c r="B41" s="322"/>
      <c r="C41" s="74">
        <f t="shared" si="43"/>
        <v>0</v>
      </c>
      <c r="D41" s="295"/>
      <c r="E41" s="74">
        <f t="shared" si="44"/>
        <v>0</v>
      </c>
      <c r="F41" s="295"/>
      <c r="G41" s="74">
        <f t="shared" si="45"/>
        <v>0</v>
      </c>
      <c r="H41" s="295"/>
      <c r="I41" s="74">
        <f t="shared" si="46"/>
        <v>0</v>
      </c>
      <c r="J41" s="295"/>
      <c r="K41" s="74">
        <f t="shared" si="47"/>
        <v>0</v>
      </c>
      <c r="L41" s="295"/>
      <c r="M41" s="74">
        <f t="shared" si="48"/>
        <v>0</v>
      </c>
      <c r="N41" s="295"/>
      <c r="O41" s="74">
        <f t="shared" si="49"/>
        <v>0</v>
      </c>
      <c r="P41" s="295"/>
      <c r="Q41" s="74">
        <f t="shared" si="50"/>
        <v>0</v>
      </c>
      <c r="R41" s="295"/>
      <c r="S41" s="74">
        <f t="shared" si="51"/>
        <v>0</v>
      </c>
      <c r="T41" s="295"/>
      <c r="U41" s="74">
        <f t="shared" si="52"/>
        <v>0</v>
      </c>
      <c r="V41" s="295"/>
      <c r="W41" s="74">
        <f t="shared" si="2"/>
        <v>0</v>
      </c>
      <c r="X41" s="295"/>
      <c r="Y41" s="74">
        <f t="shared" si="29"/>
        <v>0</v>
      </c>
      <c r="Z41" s="295"/>
      <c r="AA41" s="74">
        <f t="shared" si="30"/>
        <v>0</v>
      </c>
      <c r="AB41" s="295"/>
      <c r="AC41" s="74">
        <f t="shared" si="31"/>
        <v>0</v>
      </c>
      <c r="AD41" s="295"/>
      <c r="AE41" s="74">
        <f t="shared" si="32"/>
        <v>0</v>
      </c>
      <c r="AF41" s="295"/>
      <c r="AG41" s="74">
        <f t="shared" si="33"/>
        <v>0</v>
      </c>
      <c r="AH41" s="295"/>
      <c r="AI41" s="74">
        <f t="shared" si="34"/>
        <v>0</v>
      </c>
      <c r="AJ41" s="295"/>
      <c r="AK41" s="74">
        <f t="shared" si="35"/>
        <v>0</v>
      </c>
      <c r="AL41" s="295"/>
      <c r="AM41" s="74">
        <f t="shared" si="36"/>
        <v>0</v>
      </c>
      <c r="AN41" s="295"/>
      <c r="AO41" s="74">
        <f t="shared" si="37"/>
        <v>0</v>
      </c>
      <c r="AP41" s="295"/>
      <c r="AQ41" s="74">
        <f t="shared" si="38"/>
        <v>0</v>
      </c>
      <c r="AR41" s="295"/>
      <c r="AS41" s="74">
        <f t="shared" si="39"/>
        <v>0</v>
      </c>
      <c r="AT41" s="295"/>
      <c r="AU41" s="74">
        <f t="shared" si="40"/>
        <v>0</v>
      </c>
      <c r="AV41" s="295"/>
      <c r="AW41" s="74">
        <f t="shared" si="41"/>
        <v>0</v>
      </c>
      <c r="AX41" s="295"/>
      <c r="AY41" s="74">
        <f t="shared" si="42"/>
        <v>0</v>
      </c>
      <c r="AZ41" s="295"/>
      <c r="BA41" s="57">
        <f t="shared" si="26"/>
        <v>0</v>
      </c>
      <c r="BB41" s="76"/>
    </row>
    <row r="42" spans="1:54" ht="12.75">
      <c r="A42" s="304"/>
      <c r="B42" s="322"/>
      <c r="C42" s="74">
        <f t="shared" si="43"/>
        <v>0</v>
      </c>
      <c r="D42" s="295"/>
      <c r="E42" s="74">
        <f t="shared" si="44"/>
        <v>0</v>
      </c>
      <c r="F42" s="295"/>
      <c r="G42" s="74">
        <f t="shared" si="45"/>
        <v>0</v>
      </c>
      <c r="H42" s="295"/>
      <c r="I42" s="74">
        <f t="shared" si="46"/>
        <v>0</v>
      </c>
      <c r="J42" s="295"/>
      <c r="K42" s="74">
        <f t="shared" si="47"/>
        <v>0</v>
      </c>
      <c r="L42" s="295"/>
      <c r="M42" s="74">
        <f t="shared" si="48"/>
        <v>0</v>
      </c>
      <c r="N42" s="295"/>
      <c r="O42" s="74">
        <f t="shared" si="49"/>
        <v>0</v>
      </c>
      <c r="P42" s="295"/>
      <c r="Q42" s="74">
        <f t="shared" si="50"/>
        <v>0</v>
      </c>
      <c r="R42" s="295"/>
      <c r="S42" s="74">
        <f t="shared" si="51"/>
        <v>0</v>
      </c>
      <c r="T42" s="295"/>
      <c r="U42" s="74">
        <f t="shared" si="52"/>
        <v>0</v>
      </c>
      <c r="V42" s="295"/>
      <c r="W42" s="74">
        <f t="shared" si="2"/>
        <v>0</v>
      </c>
      <c r="X42" s="295"/>
      <c r="Y42" s="74">
        <f t="shared" si="29"/>
        <v>0</v>
      </c>
      <c r="Z42" s="295"/>
      <c r="AA42" s="74">
        <f t="shared" si="30"/>
        <v>0</v>
      </c>
      <c r="AB42" s="295"/>
      <c r="AC42" s="74">
        <f t="shared" si="31"/>
        <v>0</v>
      </c>
      <c r="AD42" s="295"/>
      <c r="AE42" s="74">
        <f t="shared" si="32"/>
        <v>0</v>
      </c>
      <c r="AF42" s="295"/>
      <c r="AG42" s="74">
        <f t="shared" si="33"/>
        <v>0</v>
      </c>
      <c r="AH42" s="295"/>
      <c r="AI42" s="74">
        <f t="shared" si="34"/>
        <v>0</v>
      </c>
      <c r="AJ42" s="295"/>
      <c r="AK42" s="74">
        <f t="shared" si="35"/>
        <v>0</v>
      </c>
      <c r="AL42" s="295"/>
      <c r="AM42" s="74">
        <f t="shared" si="36"/>
        <v>0</v>
      </c>
      <c r="AN42" s="295"/>
      <c r="AO42" s="74">
        <f t="shared" si="37"/>
        <v>0</v>
      </c>
      <c r="AP42" s="295"/>
      <c r="AQ42" s="74">
        <f t="shared" si="38"/>
        <v>0</v>
      </c>
      <c r="AR42" s="295"/>
      <c r="AS42" s="74">
        <f t="shared" si="39"/>
        <v>0</v>
      </c>
      <c r="AT42" s="295"/>
      <c r="AU42" s="74">
        <f t="shared" si="40"/>
        <v>0</v>
      </c>
      <c r="AV42" s="295"/>
      <c r="AW42" s="74">
        <f t="shared" si="41"/>
        <v>0</v>
      </c>
      <c r="AX42" s="295"/>
      <c r="AY42" s="74">
        <f t="shared" si="42"/>
        <v>0</v>
      </c>
      <c r="AZ42" s="295"/>
      <c r="BA42" s="57">
        <f t="shared" si="26"/>
        <v>0</v>
      </c>
      <c r="BB42" s="76"/>
    </row>
    <row r="43" spans="1:54" ht="12.75">
      <c r="A43" s="304"/>
      <c r="B43" s="322"/>
      <c r="C43" s="74">
        <f t="shared" si="27"/>
        <v>0</v>
      </c>
      <c r="D43" s="295"/>
      <c r="E43" s="74">
        <f t="shared" si="44"/>
        <v>0</v>
      </c>
      <c r="F43" s="295"/>
      <c r="G43" s="74">
        <f t="shared" si="45"/>
        <v>0</v>
      </c>
      <c r="H43" s="295"/>
      <c r="I43" s="74">
        <f t="shared" si="46"/>
        <v>0</v>
      </c>
      <c r="J43" s="295"/>
      <c r="K43" s="74">
        <f t="shared" si="47"/>
        <v>0</v>
      </c>
      <c r="L43" s="295"/>
      <c r="M43" s="74">
        <f t="shared" si="48"/>
        <v>0</v>
      </c>
      <c r="N43" s="295"/>
      <c r="O43" s="74">
        <f t="shared" si="49"/>
        <v>0</v>
      </c>
      <c r="P43" s="295"/>
      <c r="Q43" s="74">
        <f t="shared" si="50"/>
        <v>0</v>
      </c>
      <c r="R43" s="295"/>
      <c r="S43" s="74">
        <f t="shared" si="51"/>
        <v>0</v>
      </c>
      <c r="T43" s="295"/>
      <c r="U43" s="74">
        <f t="shared" si="28"/>
        <v>0</v>
      </c>
      <c r="V43" s="295"/>
      <c r="W43" s="74">
        <f t="shared" si="2"/>
        <v>0</v>
      </c>
      <c r="X43" s="295"/>
      <c r="Y43" s="74">
        <f t="shared" si="29"/>
        <v>0</v>
      </c>
      <c r="Z43" s="295"/>
      <c r="AA43" s="74">
        <f t="shared" si="30"/>
        <v>0</v>
      </c>
      <c r="AB43" s="295"/>
      <c r="AC43" s="74">
        <f t="shared" si="31"/>
        <v>0</v>
      </c>
      <c r="AD43" s="295"/>
      <c r="AE43" s="74">
        <f t="shared" si="32"/>
        <v>0</v>
      </c>
      <c r="AF43" s="295"/>
      <c r="AG43" s="74">
        <f t="shared" si="33"/>
        <v>0</v>
      </c>
      <c r="AH43" s="295"/>
      <c r="AI43" s="74">
        <f t="shared" si="34"/>
        <v>0</v>
      </c>
      <c r="AJ43" s="295"/>
      <c r="AK43" s="74">
        <f t="shared" si="35"/>
        <v>0</v>
      </c>
      <c r="AL43" s="295"/>
      <c r="AM43" s="74">
        <f t="shared" si="36"/>
        <v>0</v>
      </c>
      <c r="AN43" s="295"/>
      <c r="AO43" s="74">
        <f t="shared" si="37"/>
        <v>0</v>
      </c>
      <c r="AP43" s="295"/>
      <c r="AQ43" s="74">
        <f t="shared" si="38"/>
        <v>0</v>
      </c>
      <c r="AR43" s="295"/>
      <c r="AS43" s="74">
        <f t="shared" si="39"/>
        <v>0</v>
      </c>
      <c r="AT43" s="295"/>
      <c r="AU43" s="74">
        <f t="shared" si="40"/>
        <v>0</v>
      </c>
      <c r="AV43" s="295"/>
      <c r="AW43" s="74">
        <f t="shared" si="41"/>
        <v>0</v>
      </c>
      <c r="AX43" s="295"/>
      <c r="AY43" s="74">
        <f t="shared" si="42"/>
        <v>0</v>
      </c>
      <c r="AZ43" s="295"/>
      <c r="BA43" s="57">
        <f t="shared" si="26"/>
        <v>0</v>
      </c>
      <c r="BB43" s="76"/>
    </row>
    <row r="44" spans="1:54" ht="12.75">
      <c r="A44" s="304"/>
      <c r="B44" s="322"/>
      <c r="C44" s="74">
        <f t="shared" si="27"/>
        <v>0</v>
      </c>
      <c r="D44" s="295"/>
      <c r="E44" s="74">
        <f t="shared" si="44"/>
        <v>0</v>
      </c>
      <c r="F44" s="295"/>
      <c r="G44" s="74">
        <f t="shared" si="45"/>
        <v>0</v>
      </c>
      <c r="H44" s="295"/>
      <c r="I44" s="74">
        <f t="shared" si="46"/>
        <v>0</v>
      </c>
      <c r="J44" s="295"/>
      <c r="K44" s="74">
        <f t="shared" si="47"/>
        <v>0</v>
      </c>
      <c r="L44" s="295"/>
      <c r="M44" s="74">
        <f t="shared" si="48"/>
        <v>0</v>
      </c>
      <c r="N44" s="295"/>
      <c r="O44" s="74">
        <f t="shared" si="49"/>
        <v>0</v>
      </c>
      <c r="P44" s="295"/>
      <c r="Q44" s="74">
        <f t="shared" si="50"/>
        <v>0</v>
      </c>
      <c r="R44" s="295"/>
      <c r="S44" s="74">
        <f t="shared" si="51"/>
        <v>0</v>
      </c>
      <c r="T44" s="295"/>
      <c r="U44" s="74">
        <f t="shared" si="28"/>
        <v>0</v>
      </c>
      <c r="V44" s="295"/>
      <c r="W44" s="74">
        <f t="shared" si="2"/>
        <v>0</v>
      </c>
      <c r="X44" s="295"/>
      <c r="Y44" s="74">
        <f t="shared" si="29"/>
        <v>0</v>
      </c>
      <c r="Z44" s="295"/>
      <c r="AA44" s="74">
        <f t="shared" si="30"/>
        <v>0</v>
      </c>
      <c r="AB44" s="295"/>
      <c r="AC44" s="74">
        <f t="shared" si="31"/>
        <v>0</v>
      </c>
      <c r="AD44" s="295"/>
      <c r="AE44" s="74">
        <f t="shared" si="32"/>
        <v>0</v>
      </c>
      <c r="AF44" s="295"/>
      <c r="AG44" s="74">
        <f t="shared" si="33"/>
        <v>0</v>
      </c>
      <c r="AH44" s="295"/>
      <c r="AI44" s="74">
        <f t="shared" si="34"/>
        <v>0</v>
      </c>
      <c r="AJ44" s="295"/>
      <c r="AK44" s="74">
        <f t="shared" si="35"/>
        <v>0</v>
      </c>
      <c r="AL44" s="295"/>
      <c r="AM44" s="74">
        <f t="shared" si="36"/>
        <v>0</v>
      </c>
      <c r="AN44" s="295"/>
      <c r="AO44" s="74">
        <f t="shared" si="37"/>
        <v>0</v>
      </c>
      <c r="AP44" s="295"/>
      <c r="AQ44" s="74">
        <f t="shared" si="38"/>
        <v>0</v>
      </c>
      <c r="AR44" s="295"/>
      <c r="AS44" s="74">
        <f t="shared" si="39"/>
        <v>0</v>
      </c>
      <c r="AT44" s="295"/>
      <c r="AU44" s="74">
        <f t="shared" si="40"/>
        <v>0</v>
      </c>
      <c r="AV44" s="295"/>
      <c r="AW44" s="74">
        <f t="shared" si="41"/>
        <v>0</v>
      </c>
      <c r="AX44" s="295"/>
      <c r="AY44" s="74">
        <f t="shared" si="42"/>
        <v>0</v>
      </c>
      <c r="AZ44" s="295"/>
      <c r="BA44" s="57">
        <f t="shared" si="26"/>
        <v>0</v>
      </c>
      <c r="BB44" s="76"/>
    </row>
    <row r="45" spans="1:54" ht="12.75">
      <c r="A45" s="304"/>
      <c r="B45" s="322"/>
      <c r="C45" s="74">
        <f t="shared" si="27"/>
        <v>0</v>
      </c>
      <c r="D45" s="295"/>
      <c r="E45" s="74">
        <f t="shared" si="44"/>
        <v>0</v>
      </c>
      <c r="F45" s="295"/>
      <c r="G45" s="74">
        <f t="shared" si="45"/>
        <v>0</v>
      </c>
      <c r="H45" s="295"/>
      <c r="I45" s="74">
        <f t="shared" si="46"/>
        <v>0</v>
      </c>
      <c r="J45" s="295"/>
      <c r="K45" s="74">
        <f t="shared" si="47"/>
        <v>0</v>
      </c>
      <c r="L45" s="295"/>
      <c r="M45" s="74">
        <f t="shared" si="48"/>
        <v>0</v>
      </c>
      <c r="N45" s="295"/>
      <c r="O45" s="74">
        <f t="shared" si="49"/>
        <v>0</v>
      </c>
      <c r="P45" s="295"/>
      <c r="Q45" s="74">
        <f t="shared" si="50"/>
        <v>0</v>
      </c>
      <c r="R45" s="295"/>
      <c r="S45" s="74">
        <f t="shared" si="51"/>
        <v>0</v>
      </c>
      <c r="T45" s="295"/>
      <c r="U45" s="74">
        <f t="shared" si="28"/>
        <v>0</v>
      </c>
      <c r="V45" s="295"/>
      <c r="W45" s="74">
        <f t="shared" si="2"/>
        <v>0</v>
      </c>
      <c r="X45" s="295"/>
      <c r="Y45" s="74">
        <f t="shared" si="29"/>
        <v>0</v>
      </c>
      <c r="Z45" s="295"/>
      <c r="AA45" s="74">
        <f t="shared" si="30"/>
        <v>0</v>
      </c>
      <c r="AB45" s="295"/>
      <c r="AC45" s="74">
        <f t="shared" si="31"/>
        <v>0</v>
      </c>
      <c r="AD45" s="295"/>
      <c r="AE45" s="74">
        <f t="shared" si="32"/>
        <v>0</v>
      </c>
      <c r="AF45" s="295"/>
      <c r="AG45" s="74">
        <f t="shared" si="33"/>
        <v>0</v>
      </c>
      <c r="AH45" s="295"/>
      <c r="AI45" s="74">
        <f t="shared" si="34"/>
        <v>0</v>
      </c>
      <c r="AJ45" s="295"/>
      <c r="AK45" s="74">
        <f t="shared" si="35"/>
        <v>0</v>
      </c>
      <c r="AL45" s="295"/>
      <c r="AM45" s="74">
        <f t="shared" si="36"/>
        <v>0</v>
      </c>
      <c r="AN45" s="295"/>
      <c r="AO45" s="74">
        <f t="shared" si="37"/>
        <v>0</v>
      </c>
      <c r="AP45" s="295"/>
      <c r="AQ45" s="74">
        <f t="shared" si="38"/>
        <v>0</v>
      </c>
      <c r="AR45" s="295"/>
      <c r="AS45" s="74">
        <f t="shared" si="39"/>
        <v>0</v>
      </c>
      <c r="AT45" s="295"/>
      <c r="AU45" s="74">
        <f t="shared" si="40"/>
        <v>0</v>
      </c>
      <c r="AV45" s="295"/>
      <c r="AW45" s="74">
        <f t="shared" si="41"/>
        <v>0</v>
      </c>
      <c r="AX45" s="295"/>
      <c r="AY45" s="74">
        <f t="shared" si="42"/>
        <v>0</v>
      </c>
      <c r="AZ45" s="295"/>
      <c r="BA45" s="57">
        <f t="shared" si="26"/>
        <v>0</v>
      </c>
      <c r="BB45" s="76"/>
    </row>
    <row r="46" spans="1:54" ht="12.75">
      <c r="A46" s="304"/>
      <c r="B46" s="322"/>
      <c r="C46" s="74">
        <f t="shared" si="27"/>
        <v>0</v>
      </c>
      <c r="D46" s="295"/>
      <c r="E46" s="74">
        <f>$B46*F46</f>
        <v>0</v>
      </c>
      <c r="F46" s="295"/>
      <c r="G46" s="74">
        <f>$B46*H46</f>
        <v>0</v>
      </c>
      <c r="H46" s="295"/>
      <c r="I46" s="74">
        <f>$B46*J46</f>
        <v>0</v>
      </c>
      <c r="J46" s="295"/>
      <c r="K46" s="74">
        <f>$B46*L46</f>
        <v>0</v>
      </c>
      <c r="L46" s="295"/>
      <c r="M46" s="74">
        <f>$B46*N46</f>
        <v>0</v>
      </c>
      <c r="N46" s="295"/>
      <c r="O46" s="74">
        <f>$B46*P46</f>
        <v>0</v>
      </c>
      <c r="P46" s="295"/>
      <c r="Q46" s="74">
        <f>$B46*R46</f>
        <v>0</v>
      </c>
      <c r="R46" s="295"/>
      <c r="S46" s="74">
        <f>$B46*T46</f>
        <v>0</v>
      </c>
      <c r="T46" s="295"/>
      <c r="U46" s="74">
        <f t="shared" si="28"/>
        <v>0</v>
      </c>
      <c r="V46" s="295"/>
      <c r="W46" s="74">
        <f t="shared" si="2"/>
        <v>0</v>
      </c>
      <c r="X46" s="295"/>
      <c r="Y46" s="74">
        <f t="shared" si="29"/>
        <v>0</v>
      </c>
      <c r="Z46" s="295"/>
      <c r="AA46" s="74">
        <f t="shared" si="30"/>
        <v>0</v>
      </c>
      <c r="AB46" s="295"/>
      <c r="AC46" s="74">
        <f t="shared" si="31"/>
        <v>0</v>
      </c>
      <c r="AD46" s="295"/>
      <c r="AE46" s="74">
        <f t="shared" si="32"/>
        <v>0</v>
      </c>
      <c r="AF46" s="295"/>
      <c r="AG46" s="74">
        <f t="shared" si="33"/>
        <v>0</v>
      </c>
      <c r="AH46" s="295"/>
      <c r="AI46" s="74">
        <f t="shared" si="34"/>
        <v>0</v>
      </c>
      <c r="AJ46" s="295"/>
      <c r="AK46" s="74">
        <f t="shared" si="35"/>
        <v>0</v>
      </c>
      <c r="AL46" s="295"/>
      <c r="AM46" s="74">
        <f t="shared" si="36"/>
        <v>0</v>
      </c>
      <c r="AN46" s="295"/>
      <c r="AO46" s="74">
        <f t="shared" si="37"/>
        <v>0</v>
      </c>
      <c r="AP46" s="295"/>
      <c r="AQ46" s="74">
        <f t="shared" si="38"/>
        <v>0</v>
      </c>
      <c r="AR46" s="295"/>
      <c r="AS46" s="74">
        <f t="shared" si="39"/>
        <v>0</v>
      </c>
      <c r="AT46" s="295"/>
      <c r="AU46" s="74">
        <f t="shared" si="40"/>
        <v>0</v>
      </c>
      <c r="AV46" s="295"/>
      <c r="AW46" s="74">
        <f t="shared" si="41"/>
        <v>0</v>
      </c>
      <c r="AX46" s="295"/>
      <c r="AY46" s="74">
        <f t="shared" si="42"/>
        <v>0</v>
      </c>
      <c r="AZ46" s="295"/>
      <c r="BA46" s="57">
        <f t="shared" si="26"/>
        <v>0</v>
      </c>
      <c r="BB46" s="76"/>
    </row>
    <row r="47" spans="1:54" ht="12.75">
      <c r="A47" s="304"/>
      <c r="B47" s="322"/>
      <c r="C47" s="74">
        <f t="shared" si="27"/>
        <v>0</v>
      </c>
      <c r="D47" s="295"/>
      <c r="E47" s="74">
        <f>$B47*F47</f>
        <v>0</v>
      </c>
      <c r="F47" s="295"/>
      <c r="G47" s="74">
        <f>$B47*H47</f>
        <v>0</v>
      </c>
      <c r="H47" s="295"/>
      <c r="I47" s="74">
        <f>$B47*J47</f>
        <v>0</v>
      </c>
      <c r="J47" s="295"/>
      <c r="K47" s="74">
        <f>$B47*L47</f>
        <v>0</v>
      </c>
      <c r="L47" s="295"/>
      <c r="M47" s="74">
        <f>$B47*N47</f>
        <v>0</v>
      </c>
      <c r="N47" s="295"/>
      <c r="O47" s="74">
        <f>$B47*P47</f>
        <v>0</v>
      </c>
      <c r="P47" s="295"/>
      <c r="Q47" s="74">
        <f>$B47*R47</f>
        <v>0</v>
      </c>
      <c r="R47" s="295"/>
      <c r="S47" s="74">
        <f>$B47*T47</f>
        <v>0</v>
      </c>
      <c r="T47" s="295"/>
      <c r="U47" s="74">
        <f t="shared" si="28"/>
        <v>0</v>
      </c>
      <c r="V47" s="295"/>
      <c r="W47" s="74">
        <f t="shared" si="2"/>
        <v>0</v>
      </c>
      <c r="X47" s="295"/>
      <c r="Y47" s="74">
        <f t="shared" si="29"/>
        <v>0</v>
      </c>
      <c r="Z47" s="295"/>
      <c r="AA47" s="74">
        <f t="shared" si="30"/>
        <v>0</v>
      </c>
      <c r="AB47" s="295"/>
      <c r="AC47" s="74">
        <f t="shared" si="31"/>
        <v>0</v>
      </c>
      <c r="AD47" s="295"/>
      <c r="AE47" s="74">
        <f t="shared" si="32"/>
        <v>0</v>
      </c>
      <c r="AF47" s="295"/>
      <c r="AG47" s="74">
        <f t="shared" si="33"/>
        <v>0</v>
      </c>
      <c r="AH47" s="295"/>
      <c r="AI47" s="74">
        <f t="shared" si="34"/>
        <v>0</v>
      </c>
      <c r="AJ47" s="295"/>
      <c r="AK47" s="74">
        <f t="shared" si="35"/>
        <v>0</v>
      </c>
      <c r="AL47" s="295"/>
      <c r="AM47" s="74">
        <f t="shared" si="36"/>
        <v>0</v>
      </c>
      <c r="AN47" s="295"/>
      <c r="AO47" s="74">
        <f t="shared" si="37"/>
        <v>0</v>
      </c>
      <c r="AP47" s="295"/>
      <c r="AQ47" s="74">
        <f t="shared" si="38"/>
        <v>0</v>
      </c>
      <c r="AR47" s="295"/>
      <c r="AS47" s="74">
        <f t="shared" si="39"/>
        <v>0</v>
      </c>
      <c r="AT47" s="295"/>
      <c r="AU47" s="74">
        <f t="shared" si="40"/>
        <v>0</v>
      </c>
      <c r="AV47" s="295"/>
      <c r="AW47" s="74">
        <f t="shared" si="41"/>
        <v>0</v>
      </c>
      <c r="AX47" s="295"/>
      <c r="AY47" s="74">
        <f t="shared" si="42"/>
        <v>0</v>
      </c>
      <c r="AZ47" s="295"/>
      <c r="BA47" s="57">
        <f t="shared" si="26"/>
        <v>0</v>
      </c>
      <c r="BB47" s="76"/>
    </row>
    <row r="48" spans="1:54" ht="12.75">
      <c r="A48" s="304"/>
      <c r="B48" s="322"/>
      <c r="C48" s="74">
        <f t="shared" si="27"/>
        <v>0</v>
      </c>
      <c r="D48" s="295"/>
      <c r="E48" s="74">
        <f>$B48*F48</f>
        <v>0</v>
      </c>
      <c r="F48" s="295"/>
      <c r="G48" s="74">
        <f>$B48*H48</f>
        <v>0</v>
      </c>
      <c r="H48" s="295"/>
      <c r="I48" s="74">
        <f>$B48*J48</f>
        <v>0</v>
      </c>
      <c r="J48" s="295"/>
      <c r="K48" s="74">
        <f>$B48*L48</f>
        <v>0</v>
      </c>
      <c r="L48" s="295"/>
      <c r="M48" s="74">
        <f>$B48*N48</f>
        <v>0</v>
      </c>
      <c r="N48" s="295"/>
      <c r="O48" s="74">
        <f t="shared" si="49"/>
        <v>0</v>
      </c>
      <c r="P48" s="295"/>
      <c r="Q48" s="74">
        <f>$B48*R48</f>
        <v>0</v>
      </c>
      <c r="R48" s="295"/>
      <c r="S48" s="74">
        <f>$B48*T48</f>
        <v>0</v>
      </c>
      <c r="T48" s="295"/>
      <c r="U48" s="74">
        <f t="shared" si="28"/>
        <v>0</v>
      </c>
      <c r="V48" s="295"/>
      <c r="W48" s="74">
        <f t="shared" si="2"/>
        <v>0</v>
      </c>
      <c r="X48" s="295"/>
      <c r="Y48" s="74">
        <f t="shared" si="29"/>
        <v>0</v>
      </c>
      <c r="Z48" s="295"/>
      <c r="AA48" s="74">
        <f t="shared" si="30"/>
        <v>0</v>
      </c>
      <c r="AB48" s="295"/>
      <c r="AC48" s="74">
        <f t="shared" si="31"/>
        <v>0</v>
      </c>
      <c r="AD48" s="295"/>
      <c r="AE48" s="74">
        <f t="shared" si="32"/>
        <v>0</v>
      </c>
      <c r="AF48" s="295"/>
      <c r="AG48" s="74">
        <f t="shared" si="33"/>
        <v>0</v>
      </c>
      <c r="AH48" s="295"/>
      <c r="AI48" s="74">
        <f t="shared" si="34"/>
        <v>0</v>
      </c>
      <c r="AJ48" s="295"/>
      <c r="AK48" s="74">
        <f t="shared" si="35"/>
        <v>0</v>
      </c>
      <c r="AL48" s="295"/>
      <c r="AM48" s="74">
        <f t="shared" si="36"/>
        <v>0</v>
      </c>
      <c r="AN48" s="295"/>
      <c r="AO48" s="74">
        <f t="shared" si="37"/>
        <v>0</v>
      </c>
      <c r="AP48" s="295"/>
      <c r="AQ48" s="74">
        <f t="shared" si="38"/>
        <v>0</v>
      </c>
      <c r="AR48" s="295"/>
      <c r="AS48" s="74">
        <f t="shared" si="39"/>
        <v>0</v>
      </c>
      <c r="AT48" s="295"/>
      <c r="AU48" s="74">
        <f t="shared" si="40"/>
        <v>0</v>
      </c>
      <c r="AV48" s="295"/>
      <c r="AW48" s="74">
        <f t="shared" si="41"/>
        <v>0</v>
      </c>
      <c r="AX48" s="295"/>
      <c r="AY48" s="74">
        <f t="shared" si="42"/>
        <v>0</v>
      </c>
      <c r="AZ48" s="295"/>
      <c r="BA48" s="57">
        <f t="shared" si="26"/>
        <v>0</v>
      </c>
      <c r="BB48" s="76"/>
    </row>
    <row r="49" spans="1:54" ht="12.75">
      <c r="A49" s="304"/>
      <c r="B49" s="322"/>
      <c r="C49" s="74">
        <f t="shared" si="27"/>
        <v>0</v>
      </c>
      <c r="D49" s="295"/>
      <c r="E49" s="74">
        <f>$B49*F49</f>
        <v>0</v>
      </c>
      <c r="F49" s="295"/>
      <c r="G49" s="74">
        <f>$B49*H49</f>
        <v>0</v>
      </c>
      <c r="H49" s="295"/>
      <c r="I49" s="74">
        <f>$B49*J49</f>
        <v>0</v>
      </c>
      <c r="J49" s="295"/>
      <c r="K49" s="74">
        <f>$B49*L49</f>
        <v>0</v>
      </c>
      <c r="L49" s="295"/>
      <c r="M49" s="74">
        <f>$B49*N49</f>
        <v>0</v>
      </c>
      <c r="N49" s="295"/>
      <c r="O49" s="74">
        <f>$B49*P49</f>
        <v>0</v>
      </c>
      <c r="P49" s="295"/>
      <c r="Q49" s="74">
        <f>$B49*R49</f>
        <v>0</v>
      </c>
      <c r="R49" s="295"/>
      <c r="S49" s="74">
        <f>$B49*T49</f>
        <v>0</v>
      </c>
      <c r="T49" s="295"/>
      <c r="U49" s="74">
        <f t="shared" si="28"/>
        <v>0</v>
      </c>
      <c r="V49" s="295"/>
      <c r="W49" s="74">
        <f t="shared" si="2"/>
        <v>0</v>
      </c>
      <c r="X49" s="295"/>
      <c r="Y49" s="74">
        <f t="shared" si="29"/>
        <v>0</v>
      </c>
      <c r="Z49" s="295"/>
      <c r="AA49" s="74">
        <f t="shared" si="30"/>
        <v>0</v>
      </c>
      <c r="AB49" s="295"/>
      <c r="AC49" s="74">
        <f t="shared" si="31"/>
        <v>0</v>
      </c>
      <c r="AD49" s="295"/>
      <c r="AE49" s="74">
        <f t="shared" si="32"/>
        <v>0</v>
      </c>
      <c r="AF49" s="295"/>
      <c r="AG49" s="74">
        <f t="shared" si="33"/>
        <v>0</v>
      </c>
      <c r="AH49" s="295"/>
      <c r="AI49" s="74">
        <f t="shared" si="34"/>
        <v>0</v>
      </c>
      <c r="AJ49" s="295"/>
      <c r="AK49" s="74">
        <f t="shared" si="35"/>
        <v>0</v>
      </c>
      <c r="AL49" s="295"/>
      <c r="AM49" s="74">
        <f t="shared" si="36"/>
        <v>0</v>
      </c>
      <c r="AN49" s="295"/>
      <c r="AO49" s="74">
        <f t="shared" si="37"/>
        <v>0</v>
      </c>
      <c r="AP49" s="295"/>
      <c r="AQ49" s="74">
        <f t="shared" si="38"/>
        <v>0</v>
      </c>
      <c r="AR49" s="295"/>
      <c r="AS49" s="74">
        <f t="shared" si="39"/>
        <v>0</v>
      </c>
      <c r="AT49" s="295"/>
      <c r="AU49" s="74">
        <f t="shared" si="40"/>
        <v>0</v>
      </c>
      <c r="AV49" s="295"/>
      <c r="AW49" s="74">
        <f t="shared" si="41"/>
        <v>0</v>
      </c>
      <c r="AX49" s="295"/>
      <c r="AY49" s="74">
        <f t="shared" si="42"/>
        <v>0</v>
      </c>
      <c r="AZ49" s="295"/>
      <c r="BA49" s="57">
        <f t="shared" si="26"/>
        <v>0</v>
      </c>
      <c r="BB49" s="76"/>
    </row>
    <row r="50" spans="1:54" ht="12.75">
      <c r="A50" s="304"/>
      <c r="B50" s="322"/>
      <c r="C50" s="74">
        <f t="shared" si="27"/>
        <v>0</v>
      </c>
      <c r="D50" s="295"/>
      <c r="E50" s="74">
        <f>$B50*F50</f>
        <v>0</v>
      </c>
      <c r="F50" s="295"/>
      <c r="G50" s="74">
        <f>$B50*H50</f>
        <v>0</v>
      </c>
      <c r="H50" s="295"/>
      <c r="I50" s="74">
        <f>$B50*J50</f>
        <v>0</v>
      </c>
      <c r="J50" s="295"/>
      <c r="K50" s="74">
        <f>$B50*L50</f>
        <v>0</v>
      </c>
      <c r="L50" s="295"/>
      <c r="M50" s="74">
        <f>$B50*N50</f>
        <v>0</v>
      </c>
      <c r="N50" s="295"/>
      <c r="O50" s="74">
        <f>$B50*P50</f>
        <v>0</v>
      </c>
      <c r="P50" s="295"/>
      <c r="Q50" s="74">
        <f>$B50*R50</f>
        <v>0</v>
      </c>
      <c r="R50" s="295"/>
      <c r="S50" s="74">
        <f>$B50*T50</f>
        <v>0</v>
      </c>
      <c r="T50" s="295"/>
      <c r="U50" s="74">
        <f t="shared" si="28"/>
        <v>0</v>
      </c>
      <c r="V50" s="295"/>
      <c r="W50" s="74">
        <f t="shared" si="2"/>
        <v>0</v>
      </c>
      <c r="X50" s="295"/>
      <c r="Y50" s="74">
        <f t="shared" si="29"/>
        <v>0</v>
      </c>
      <c r="Z50" s="295"/>
      <c r="AA50" s="74">
        <f t="shared" si="30"/>
        <v>0</v>
      </c>
      <c r="AB50" s="295"/>
      <c r="AC50" s="74">
        <f t="shared" si="31"/>
        <v>0</v>
      </c>
      <c r="AD50" s="295"/>
      <c r="AE50" s="74">
        <f t="shared" si="32"/>
        <v>0</v>
      </c>
      <c r="AF50" s="295"/>
      <c r="AG50" s="74">
        <f t="shared" si="33"/>
        <v>0</v>
      </c>
      <c r="AH50" s="295"/>
      <c r="AI50" s="74">
        <f t="shared" si="34"/>
        <v>0</v>
      </c>
      <c r="AJ50" s="295"/>
      <c r="AK50" s="74">
        <f t="shared" si="35"/>
        <v>0</v>
      </c>
      <c r="AL50" s="295"/>
      <c r="AM50" s="74">
        <f t="shared" si="36"/>
        <v>0</v>
      </c>
      <c r="AN50" s="295"/>
      <c r="AO50" s="74">
        <f t="shared" si="37"/>
        <v>0</v>
      </c>
      <c r="AP50" s="295"/>
      <c r="AQ50" s="74">
        <f t="shared" si="38"/>
        <v>0</v>
      </c>
      <c r="AR50" s="295"/>
      <c r="AS50" s="74">
        <f t="shared" si="39"/>
        <v>0</v>
      </c>
      <c r="AT50" s="295"/>
      <c r="AU50" s="74">
        <f t="shared" si="40"/>
        <v>0</v>
      </c>
      <c r="AV50" s="295"/>
      <c r="AW50" s="74">
        <f t="shared" si="41"/>
        <v>0</v>
      </c>
      <c r="AX50" s="295"/>
      <c r="AY50" s="74">
        <f t="shared" si="42"/>
        <v>0</v>
      </c>
      <c r="AZ50" s="295"/>
      <c r="BA50" s="57">
        <f t="shared" si="26"/>
        <v>0</v>
      </c>
      <c r="BB50" s="76"/>
    </row>
    <row r="51" spans="1:54" ht="12.75">
      <c r="A51" s="304"/>
      <c r="B51" s="322"/>
      <c r="C51" s="74">
        <f t="shared" si="27"/>
        <v>0</v>
      </c>
      <c r="D51" s="295"/>
      <c r="E51" s="74">
        <f>$B51*F51</f>
        <v>0</v>
      </c>
      <c r="F51" s="295"/>
      <c r="G51" s="74">
        <f>$B51*H51</f>
        <v>0</v>
      </c>
      <c r="H51" s="295"/>
      <c r="I51" s="74">
        <f>$B51*J51</f>
        <v>0</v>
      </c>
      <c r="J51" s="295"/>
      <c r="K51" s="74">
        <f>$B51*L51</f>
        <v>0</v>
      </c>
      <c r="L51" s="295"/>
      <c r="M51" s="74">
        <f>$B51*N51</f>
        <v>0</v>
      </c>
      <c r="N51" s="295"/>
      <c r="O51" s="74">
        <f>$B51*P51</f>
        <v>0</v>
      </c>
      <c r="P51" s="295"/>
      <c r="Q51" s="74">
        <f>$B51*R51</f>
        <v>0</v>
      </c>
      <c r="R51" s="295"/>
      <c r="S51" s="74">
        <f>$B51*T51</f>
        <v>0</v>
      </c>
      <c r="T51" s="295"/>
      <c r="U51" s="74">
        <f t="shared" si="28"/>
        <v>0</v>
      </c>
      <c r="V51" s="295"/>
      <c r="W51" s="74">
        <f t="shared" si="2"/>
        <v>0</v>
      </c>
      <c r="X51" s="295"/>
      <c r="Y51" s="74">
        <f t="shared" si="29"/>
        <v>0</v>
      </c>
      <c r="Z51" s="295"/>
      <c r="AA51" s="74">
        <f t="shared" si="30"/>
        <v>0</v>
      </c>
      <c r="AB51" s="295"/>
      <c r="AC51" s="74">
        <f t="shared" si="31"/>
        <v>0</v>
      </c>
      <c r="AD51" s="295"/>
      <c r="AE51" s="74">
        <f t="shared" si="32"/>
        <v>0</v>
      </c>
      <c r="AF51" s="295"/>
      <c r="AG51" s="74">
        <f t="shared" si="33"/>
        <v>0</v>
      </c>
      <c r="AH51" s="295"/>
      <c r="AI51" s="74">
        <f t="shared" si="34"/>
        <v>0</v>
      </c>
      <c r="AJ51" s="295"/>
      <c r="AK51" s="74">
        <f t="shared" si="35"/>
        <v>0</v>
      </c>
      <c r="AL51" s="295"/>
      <c r="AM51" s="74">
        <f t="shared" si="36"/>
        <v>0</v>
      </c>
      <c r="AN51" s="295"/>
      <c r="AO51" s="74">
        <f t="shared" si="37"/>
        <v>0</v>
      </c>
      <c r="AP51" s="295"/>
      <c r="AQ51" s="74">
        <f t="shared" si="38"/>
        <v>0</v>
      </c>
      <c r="AR51" s="295"/>
      <c r="AS51" s="74">
        <f t="shared" si="39"/>
        <v>0</v>
      </c>
      <c r="AT51" s="295"/>
      <c r="AU51" s="74">
        <f t="shared" si="40"/>
        <v>0</v>
      </c>
      <c r="AV51" s="295"/>
      <c r="AW51" s="74">
        <f t="shared" si="41"/>
        <v>0</v>
      </c>
      <c r="AX51" s="295"/>
      <c r="AY51" s="74">
        <f t="shared" si="42"/>
        <v>0</v>
      </c>
      <c r="AZ51" s="295"/>
      <c r="BA51" s="57">
        <f t="shared" si="26"/>
        <v>0</v>
      </c>
      <c r="BB51" s="76"/>
    </row>
    <row r="52" spans="1:54" ht="12.75">
      <c r="A52" s="304"/>
      <c r="B52" s="322"/>
      <c r="C52" s="74">
        <f t="shared" si="27"/>
        <v>0</v>
      </c>
      <c r="D52" s="295"/>
      <c r="E52" s="74">
        <f>$B52*F52</f>
        <v>0</v>
      </c>
      <c r="F52" s="295"/>
      <c r="G52" s="74">
        <f>$B52*H52</f>
        <v>0</v>
      </c>
      <c r="H52" s="295"/>
      <c r="I52" s="74">
        <f>$B52*J52</f>
        <v>0</v>
      </c>
      <c r="J52" s="295"/>
      <c r="K52" s="74">
        <f>$B52*L52</f>
        <v>0</v>
      </c>
      <c r="L52" s="295"/>
      <c r="M52" s="74">
        <f>$B52*N52</f>
        <v>0</v>
      </c>
      <c r="N52" s="295"/>
      <c r="O52" s="74">
        <f>$B52*P52</f>
        <v>0</v>
      </c>
      <c r="P52" s="295"/>
      <c r="Q52" s="74">
        <f>$B52*R52</f>
        <v>0</v>
      </c>
      <c r="R52" s="295"/>
      <c r="S52" s="74">
        <f>$B52*T52</f>
        <v>0</v>
      </c>
      <c r="T52" s="295"/>
      <c r="U52" s="74">
        <f t="shared" si="28"/>
        <v>0</v>
      </c>
      <c r="V52" s="295"/>
      <c r="W52" s="74">
        <f t="shared" si="2"/>
        <v>0</v>
      </c>
      <c r="X52" s="295"/>
      <c r="Y52" s="74">
        <f t="shared" si="29"/>
        <v>0</v>
      </c>
      <c r="Z52" s="295"/>
      <c r="AA52" s="74">
        <f t="shared" si="30"/>
        <v>0</v>
      </c>
      <c r="AB52" s="295"/>
      <c r="AC52" s="74">
        <f t="shared" si="31"/>
        <v>0</v>
      </c>
      <c r="AD52" s="295"/>
      <c r="AE52" s="74">
        <f t="shared" si="32"/>
        <v>0</v>
      </c>
      <c r="AF52" s="295"/>
      <c r="AG52" s="74">
        <f t="shared" si="33"/>
        <v>0</v>
      </c>
      <c r="AH52" s="295"/>
      <c r="AI52" s="74">
        <f t="shared" si="34"/>
        <v>0</v>
      </c>
      <c r="AJ52" s="295"/>
      <c r="AK52" s="74">
        <f t="shared" si="35"/>
        <v>0</v>
      </c>
      <c r="AL52" s="295"/>
      <c r="AM52" s="74">
        <f t="shared" si="36"/>
        <v>0</v>
      </c>
      <c r="AN52" s="295"/>
      <c r="AO52" s="74">
        <f t="shared" si="37"/>
        <v>0</v>
      </c>
      <c r="AP52" s="295"/>
      <c r="AQ52" s="74">
        <f t="shared" si="38"/>
        <v>0</v>
      </c>
      <c r="AR52" s="295"/>
      <c r="AS52" s="74">
        <f t="shared" si="39"/>
        <v>0</v>
      </c>
      <c r="AT52" s="295"/>
      <c r="AU52" s="74">
        <f t="shared" si="40"/>
        <v>0</v>
      </c>
      <c r="AV52" s="295"/>
      <c r="AW52" s="74">
        <f t="shared" si="41"/>
        <v>0</v>
      </c>
      <c r="AX52" s="295"/>
      <c r="AY52" s="74">
        <f t="shared" si="42"/>
        <v>0</v>
      </c>
      <c r="AZ52" s="295"/>
      <c r="BA52" s="57">
        <f t="shared" si="26"/>
        <v>0</v>
      </c>
      <c r="BB52" s="76"/>
    </row>
    <row r="53" spans="1:54" ht="12.75">
      <c r="A53" s="313"/>
      <c r="B53" s="322"/>
      <c r="C53" s="74">
        <f t="shared" si="27"/>
        <v>0</v>
      </c>
      <c r="D53" s="295"/>
      <c r="E53" s="74">
        <f>$B53*F53</f>
        <v>0</v>
      </c>
      <c r="F53" s="295"/>
      <c r="G53" s="74">
        <f>$B53*H53</f>
        <v>0</v>
      </c>
      <c r="H53" s="295"/>
      <c r="I53" s="74">
        <f>$B53*J53</f>
        <v>0</v>
      </c>
      <c r="J53" s="295"/>
      <c r="K53" s="74">
        <f>$B53*L53</f>
        <v>0</v>
      </c>
      <c r="L53" s="295"/>
      <c r="M53" s="74">
        <f>$B53*N53</f>
        <v>0</v>
      </c>
      <c r="N53" s="295"/>
      <c r="O53" s="74">
        <f>$B53*P53</f>
        <v>0</v>
      </c>
      <c r="P53" s="295"/>
      <c r="Q53" s="74">
        <f>$B53*R53</f>
        <v>0</v>
      </c>
      <c r="R53" s="295"/>
      <c r="S53" s="74">
        <f>$B53*T53</f>
        <v>0</v>
      </c>
      <c r="T53" s="295"/>
      <c r="U53" s="74">
        <f t="shared" si="28"/>
        <v>0</v>
      </c>
      <c r="V53" s="295"/>
      <c r="W53" s="74">
        <f t="shared" si="2"/>
        <v>0</v>
      </c>
      <c r="X53" s="295"/>
      <c r="Y53" s="74">
        <f t="shared" si="29"/>
        <v>0</v>
      </c>
      <c r="Z53" s="295"/>
      <c r="AA53" s="74">
        <f t="shared" si="30"/>
        <v>0</v>
      </c>
      <c r="AB53" s="295"/>
      <c r="AC53" s="74">
        <f t="shared" si="31"/>
        <v>0</v>
      </c>
      <c r="AD53" s="295"/>
      <c r="AE53" s="74">
        <f t="shared" si="32"/>
        <v>0</v>
      </c>
      <c r="AF53" s="295"/>
      <c r="AG53" s="74">
        <f t="shared" si="33"/>
        <v>0</v>
      </c>
      <c r="AH53" s="295"/>
      <c r="AI53" s="74">
        <f t="shared" si="34"/>
        <v>0</v>
      </c>
      <c r="AJ53" s="295"/>
      <c r="AK53" s="74">
        <f t="shared" si="35"/>
        <v>0</v>
      </c>
      <c r="AL53" s="295"/>
      <c r="AM53" s="74">
        <f t="shared" si="36"/>
        <v>0</v>
      </c>
      <c r="AN53" s="295"/>
      <c r="AO53" s="74">
        <f t="shared" si="37"/>
        <v>0</v>
      </c>
      <c r="AP53" s="295"/>
      <c r="AQ53" s="74">
        <f t="shared" si="38"/>
        <v>0</v>
      </c>
      <c r="AR53" s="295"/>
      <c r="AS53" s="74">
        <f t="shared" si="39"/>
        <v>0</v>
      </c>
      <c r="AT53" s="295"/>
      <c r="AU53" s="74">
        <f t="shared" si="40"/>
        <v>0</v>
      </c>
      <c r="AV53" s="295"/>
      <c r="AW53" s="74">
        <f t="shared" si="41"/>
        <v>0</v>
      </c>
      <c r="AX53" s="295"/>
      <c r="AY53" s="74">
        <f t="shared" si="42"/>
        <v>0</v>
      </c>
      <c r="AZ53" s="295"/>
      <c r="BA53" s="57">
        <f t="shared" si="26"/>
        <v>0</v>
      </c>
      <c r="BB53" s="79"/>
    </row>
    <row r="54" spans="2:53" ht="12.75">
      <c r="B54" s="188">
        <f>SUM(B14:B53)</f>
        <v>0</v>
      </c>
      <c r="C54" s="83">
        <f>SUM(C14:C53)</f>
        <v>0</v>
      </c>
      <c r="D54" s="160"/>
      <c r="E54" s="83">
        <f>SUM(E14:E53)</f>
        <v>0</v>
      </c>
      <c r="F54" s="130"/>
      <c r="G54" s="83">
        <f>SUM(G14:G53)</f>
        <v>0</v>
      </c>
      <c r="H54" s="84"/>
      <c r="I54" s="83">
        <f>SUM(I14:I53)</f>
        <v>0</v>
      </c>
      <c r="J54" s="84"/>
      <c r="K54" s="83">
        <f>SUM(K14:K53)</f>
        <v>0</v>
      </c>
      <c r="L54" s="85"/>
      <c r="M54" s="83">
        <f>SUM(M14:M53)</f>
        <v>0</v>
      </c>
      <c r="N54" s="85"/>
      <c r="O54" s="83">
        <f>SUM(O14:O53)</f>
        <v>0</v>
      </c>
      <c r="P54" s="85"/>
      <c r="Q54" s="83">
        <f>SUM(Q14:Q53)</f>
        <v>0</v>
      </c>
      <c r="R54" s="85"/>
      <c r="S54" s="189">
        <f>SUM(S14:S53)</f>
        <v>0</v>
      </c>
      <c r="T54" s="85"/>
      <c r="U54" s="189">
        <f>SUM(U14:U53)</f>
        <v>0</v>
      </c>
      <c r="V54" s="85"/>
      <c r="W54" s="189">
        <f>SUM(W14:W53)</f>
        <v>0</v>
      </c>
      <c r="X54" s="85"/>
      <c r="Y54" s="83">
        <f>SUM(Y14:Y53)</f>
        <v>0</v>
      </c>
      <c r="Z54" s="85"/>
      <c r="AA54" s="83">
        <f>SUM(AA14:AA53)</f>
        <v>0</v>
      </c>
      <c r="AB54" s="85"/>
      <c r="AC54" s="189">
        <f>SUM(AC14:AC53)</f>
        <v>0</v>
      </c>
      <c r="AD54" s="85"/>
      <c r="AE54" s="189">
        <f>SUM(AE14:AE53)</f>
        <v>0</v>
      </c>
      <c r="AF54" s="85"/>
      <c r="AG54" s="189">
        <f>SUM(AG14:AG53)</f>
        <v>0</v>
      </c>
      <c r="AH54" s="85"/>
      <c r="AI54" s="83">
        <f>SUM(AI14:AI53)</f>
        <v>0</v>
      </c>
      <c r="AJ54" s="85"/>
      <c r="AK54" s="83">
        <f>SUM(AK14:AK53)</f>
        <v>0</v>
      </c>
      <c r="AL54" s="85"/>
      <c r="AM54" s="189">
        <f>SUM(AM14:AM53)</f>
        <v>0</v>
      </c>
      <c r="AN54" s="85"/>
      <c r="AO54" s="189">
        <f>SUM(AO14:AO53)</f>
        <v>0</v>
      </c>
      <c r="AP54" s="85"/>
      <c r="AQ54" s="189">
        <f>SUM(AQ14:AQ53)</f>
        <v>0</v>
      </c>
      <c r="AR54" s="85"/>
      <c r="AS54" s="83">
        <f>SUM(AS14:AS53)</f>
        <v>0</v>
      </c>
      <c r="AT54" s="85"/>
      <c r="AU54" s="189">
        <f>SUM(AU14:AU53)</f>
        <v>0</v>
      </c>
      <c r="AV54" s="85"/>
      <c r="AW54" s="189">
        <f>SUM(AW14:AW53)</f>
        <v>0</v>
      </c>
      <c r="AX54" s="85"/>
      <c r="AY54" s="189">
        <f>SUM(AY14:AY53)</f>
        <v>0</v>
      </c>
      <c r="AZ54" s="85"/>
      <c r="BA54" s="41"/>
    </row>
    <row r="55" spans="3:53" ht="12.75">
      <c r="C55" s="471"/>
      <c r="D55" s="471"/>
      <c r="E55" s="471"/>
      <c r="F55" s="471"/>
      <c r="G55" s="104"/>
      <c r="H55" s="104"/>
      <c r="I55" s="104"/>
      <c r="J55" s="104"/>
      <c r="K55" s="104"/>
      <c r="L55" s="104"/>
      <c r="M55" s="104"/>
      <c r="N55" s="104"/>
      <c r="O55" s="104"/>
      <c r="P55" s="104"/>
      <c r="Q55" s="104"/>
      <c r="R55" s="104"/>
      <c r="S55" s="104"/>
      <c r="T55" s="104"/>
      <c r="U55" s="104"/>
      <c r="V55" s="104"/>
      <c r="W55" s="104"/>
      <c r="X55" s="104"/>
      <c r="Y55" s="434"/>
      <c r="Z55" s="434"/>
      <c r="AA55" s="434"/>
      <c r="AB55" s="434"/>
      <c r="AC55" s="434"/>
      <c r="AD55" s="434"/>
      <c r="AE55" s="434"/>
      <c r="AF55" s="434"/>
      <c r="AG55" s="434"/>
      <c r="AH55" s="434"/>
      <c r="AI55" s="434"/>
      <c r="AJ55" s="434"/>
      <c r="AK55" s="434"/>
      <c r="AL55" s="434"/>
      <c r="AM55" s="434"/>
      <c r="AN55" s="434"/>
      <c r="AO55" s="434"/>
      <c r="AP55" s="434"/>
      <c r="AQ55" s="434"/>
      <c r="AR55" s="434"/>
      <c r="AS55" s="434"/>
      <c r="AT55" s="434"/>
      <c r="AU55" s="434"/>
      <c r="AV55" s="434"/>
      <c r="AW55" s="434"/>
      <c r="AX55" s="434"/>
      <c r="AY55" s="434"/>
      <c r="AZ55" s="434"/>
      <c r="BA55" s="104"/>
    </row>
    <row r="56" ht="12.75">
      <c r="A56" s="169"/>
    </row>
    <row r="57" spans="1:4" ht="12.75">
      <c r="A57" s="176"/>
      <c r="C57" s="1"/>
      <c r="D57" s="1"/>
    </row>
    <row r="58" spans="1:4" ht="12.75">
      <c r="A58" s="176"/>
      <c r="C58" s="1"/>
      <c r="D58" s="1"/>
    </row>
    <row r="59" spans="1:4" ht="12.75">
      <c r="A59" s="176"/>
      <c r="C59" s="1"/>
      <c r="D59" s="1"/>
    </row>
    <row r="60" spans="1:4" ht="12.75">
      <c r="A60" s="176"/>
      <c r="C60" s="1"/>
      <c r="D60" s="1"/>
    </row>
    <row r="61" spans="1:4" ht="12.75">
      <c r="A61" s="176"/>
      <c r="C61" s="1"/>
      <c r="D61" s="1"/>
    </row>
    <row r="62" spans="1:4" ht="12.75">
      <c r="A62" s="176"/>
      <c r="C62" s="1"/>
      <c r="D62" s="1"/>
    </row>
  </sheetData>
  <sheetProtection/>
  <mergeCells count="32">
    <mergeCell ref="A4:BB4"/>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Y8:AZ8"/>
    <mergeCell ref="C55:F55"/>
    <mergeCell ref="A2:BB2"/>
    <mergeCell ref="A3:BB3"/>
    <mergeCell ref="C9:D9"/>
    <mergeCell ref="E9:F9"/>
    <mergeCell ref="BB11:BB13"/>
    <mergeCell ref="G9:H9"/>
    <mergeCell ref="U9:V9"/>
    <mergeCell ref="I9:J9"/>
    <mergeCell ref="K9:L9"/>
    <mergeCell ref="M9:N9"/>
    <mergeCell ref="O9:P9"/>
    <mergeCell ref="Q9:R9"/>
    <mergeCell ref="W9:X9"/>
    <mergeCell ref="C8:X8"/>
    <mergeCell ref="S9:T9"/>
  </mergeCells>
  <conditionalFormatting sqref="BA14:BA53">
    <cfRule type="cellIs" priority="7" dxfId="0" operator="greaterThan" stopIfTrue="1">
      <formula>100</formula>
    </cfRule>
  </conditionalFormatting>
  <conditionalFormatting sqref="BA14:BA53">
    <cfRule type="cellIs" priority="6" dxfId="0" operator="greaterThan" stopIfTrue="1">
      <formula>1</formula>
    </cfRule>
  </conditionalFormatting>
  <conditionalFormatting sqref="BA12">
    <cfRule type="cellIs" priority="4" dxfId="0" operator="greaterThan" stopIfTrue="1">
      <formula>100</formula>
    </cfRule>
  </conditionalFormatting>
  <conditionalFormatting sqref="BA12">
    <cfRule type="cellIs" priority="3" dxfId="0" operator="greaterThan" stopIfTrue="1">
      <formula>1</formula>
    </cfRule>
  </conditionalFormatting>
  <conditionalFormatting sqref="BA13">
    <cfRule type="cellIs" priority="2" dxfId="0" operator="greaterThan" stopIfTrue="1">
      <formula>100</formula>
    </cfRule>
  </conditionalFormatting>
  <conditionalFormatting sqref="BA13">
    <cfRule type="cellIs" priority="1" dxfId="0" operator="greaterThan" stopIfTrue="1">
      <formula>1</formula>
    </cfRule>
  </conditionalFormatting>
  <printOptions gridLines="1"/>
  <pageMargins left="0.5" right="0.5" top="0.75" bottom="0.75" header="0.5" footer="0.5"/>
  <pageSetup fitToHeight="1" fitToWidth="1" horizontalDpi="600" verticalDpi="600" orientation="landscape" paperSize="5" scale="57" r:id="rId3"/>
  <headerFooter alignWithMargins="0">
    <oddHeader>&amp;R&amp;"Arial,Bold"
</oddHeader>
    <oddFooter>&amp;C&amp;A</oddFooter>
  </headerFooter>
  <legacyDrawing r:id="rId2"/>
</worksheet>
</file>

<file path=xl/worksheets/sheet6.xml><?xml version="1.0" encoding="utf-8"?>
<worksheet xmlns="http://schemas.openxmlformats.org/spreadsheetml/2006/main" xmlns:r="http://schemas.openxmlformats.org/officeDocument/2006/relationships">
  <sheetPr codeName="Sheet5">
    <tabColor rgb="FFFF0000"/>
    <pageSetUpPr fitToPage="1"/>
  </sheetPr>
  <dimension ref="A1:S47"/>
  <sheetViews>
    <sheetView zoomScalePageLayoutView="0" workbookViewId="0" topLeftCell="A1">
      <selection activeCell="A2" sqref="A2:J2"/>
    </sheetView>
  </sheetViews>
  <sheetFormatPr defaultColWidth="9.28125" defaultRowHeight="12.75"/>
  <cols>
    <col min="1" max="1" width="40.7109375" style="43" customWidth="1"/>
    <col min="2" max="2" width="11.28125" style="43" bestFit="1" customWidth="1"/>
    <col min="3" max="4" width="11.28125" style="43" customWidth="1"/>
    <col min="5" max="5" width="10.28125" style="43" customWidth="1"/>
    <col min="6" max="6" width="9.28125" style="43" bestFit="1" customWidth="1"/>
    <col min="7" max="7" width="9.7109375" style="43" bestFit="1" customWidth="1"/>
    <col min="8" max="8" width="12.7109375" style="43" customWidth="1"/>
    <col min="9" max="9" width="11.28125" style="1" bestFit="1" customWidth="1"/>
    <col min="10" max="10" width="27.57421875" style="43" customWidth="1"/>
    <col min="11" max="16384" width="9.28125" style="43" customWidth="1"/>
  </cols>
  <sheetData>
    <row r="1" spans="1:10" ht="15" customHeight="1">
      <c r="A1" s="40"/>
      <c r="B1" s="41"/>
      <c r="C1" s="41"/>
      <c r="D1" s="41"/>
      <c r="E1" s="41"/>
      <c r="F1" s="42"/>
      <c r="G1" s="40"/>
      <c r="H1" s="40"/>
      <c r="I1" s="2"/>
      <c r="J1" s="41"/>
    </row>
    <row r="2" spans="1:13" ht="27.75">
      <c r="A2" s="481" t="str">
        <f>'1 Volume Projections'!B1</f>
        <v>"enter your core name here"</v>
      </c>
      <c r="B2" s="481"/>
      <c r="C2" s="481"/>
      <c r="D2" s="481"/>
      <c r="E2" s="481"/>
      <c r="F2" s="481"/>
      <c r="G2" s="481"/>
      <c r="H2" s="481"/>
      <c r="I2" s="481"/>
      <c r="J2" s="481"/>
      <c r="K2" s="105"/>
      <c r="L2" s="105"/>
      <c r="M2" s="105"/>
    </row>
    <row r="3" spans="1:13" s="44" customFormat="1" ht="17.25">
      <c r="A3" s="458" t="s">
        <v>175</v>
      </c>
      <c r="B3" s="458"/>
      <c r="C3" s="458"/>
      <c r="D3" s="458"/>
      <c r="E3" s="458"/>
      <c r="F3" s="458"/>
      <c r="G3" s="458"/>
      <c r="H3" s="458"/>
      <c r="I3" s="458"/>
      <c r="J3" s="458"/>
      <c r="K3" s="103"/>
      <c r="L3" s="103"/>
      <c r="M3" s="103"/>
    </row>
    <row r="4" spans="1:13" s="44" customFormat="1" ht="17.25">
      <c r="A4" s="458" t="str">
        <f>'2 Salary &amp; Fringe'!A3:BI3</f>
        <v>Fiscal Year 2023</v>
      </c>
      <c r="B4" s="458"/>
      <c r="C4" s="458"/>
      <c r="D4" s="458"/>
      <c r="E4" s="458"/>
      <c r="F4" s="458"/>
      <c r="G4" s="458"/>
      <c r="H4" s="458"/>
      <c r="I4" s="458"/>
      <c r="J4" s="458"/>
      <c r="K4" s="103"/>
      <c r="L4" s="103"/>
      <c r="M4" s="103"/>
    </row>
    <row r="5" spans="1:13" s="44" customFormat="1" ht="17.25">
      <c r="A5" s="103"/>
      <c r="B5" s="103"/>
      <c r="C5" s="103"/>
      <c r="D5" s="103"/>
      <c r="E5" s="103"/>
      <c r="F5" s="103"/>
      <c r="G5" s="103"/>
      <c r="H5" s="103"/>
      <c r="I5" s="174"/>
      <c r="J5" s="103"/>
      <c r="K5" s="103"/>
      <c r="L5" s="103"/>
      <c r="M5" s="103"/>
    </row>
    <row r="6" spans="1:19" s="44" customFormat="1" ht="17.25">
      <c r="A6" s="361" t="s">
        <v>157</v>
      </c>
      <c r="B6" s="356"/>
      <c r="C6" s="103"/>
      <c r="D6" s="103"/>
      <c r="E6" s="103"/>
      <c r="F6" s="103"/>
      <c r="G6" s="103"/>
      <c r="H6" s="103"/>
      <c r="I6" s="174"/>
      <c r="J6" s="103"/>
      <c r="K6" s="103"/>
      <c r="L6" s="103"/>
      <c r="M6" s="103"/>
      <c r="N6" s="103"/>
      <c r="O6" s="103"/>
      <c r="P6" s="103"/>
      <c r="Q6" s="103"/>
      <c r="R6" s="103"/>
      <c r="S6" s="103"/>
    </row>
    <row r="7" spans="1:13" s="44" customFormat="1" ht="18" thickBot="1">
      <c r="A7" s="360" t="s">
        <v>158</v>
      </c>
      <c r="B7" s="357"/>
      <c r="C7" s="358"/>
      <c r="D7" s="103"/>
      <c r="E7" s="103"/>
      <c r="F7" s="103"/>
      <c r="G7" s="103"/>
      <c r="H7" s="103"/>
      <c r="I7" s="174"/>
      <c r="J7" s="103"/>
      <c r="K7" s="103"/>
      <c r="L7" s="103"/>
      <c r="M7" s="103"/>
    </row>
    <row r="8" spans="1:10" s="1" customFormat="1" ht="40.5" customHeight="1" thickBot="1">
      <c r="A8" s="421" t="s">
        <v>67</v>
      </c>
      <c r="B8" s="406" t="s">
        <v>123</v>
      </c>
      <c r="C8" s="422" t="s">
        <v>122</v>
      </c>
      <c r="D8" s="408" t="s">
        <v>130</v>
      </c>
      <c r="E8" s="408" t="s">
        <v>146</v>
      </c>
      <c r="F8" s="408" t="s">
        <v>145</v>
      </c>
      <c r="G8" s="408" t="s">
        <v>88</v>
      </c>
      <c r="H8" s="408" t="s">
        <v>176</v>
      </c>
      <c r="I8" s="190" t="s">
        <v>0</v>
      </c>
      <c r="J8" s="420" t="s">
        <v>56</v>
      </c>
    </row>
    <row r="9" spans="1:10" s="60" customFormat="1" ht="9.75">
      <c r="A9" s="51" t="s">
        <v>82</v>
      </c>
      <c r="B9" s="55"/>
      <c r="C9" s="56"/>
      <c r="D9" s="56"/>
      <c r="E9" s="56"/>
      <c r="F9" s="56"/>
      <c r="G9" s="56"/>
      <c r="H9" s="56"/>
      <c r="I9" s="191"/>
      <c r="J9" s="192"/>
    </row>
    <row r="10" spans="1:10" s="60" customFormat="1" ht="9.75">
      <c r="A10" s="51" t="s">
        <v>90</v>
      </c>
      <c r="B10" s="183">
        <v>50000</v>
      </c>
      <c r="C10" s="193">
        <v>1</v>
      </c>
      <c r="D10" s="182">
        <f>+B10*C10</f>
        <v>50000</v>
      </c>
      <c r="E10" s="194">
        <v>0.276</v>
      </c>
      <c r="F10" s="182">
        <f>+D10*E10</f>
        <v>13800.000000000002</v>
      </c>
      <c r="G10" s="182">
        <v>-40000</v>
      </c>
      <c r="H10" s="182"/>
      <c r="I10" s="195">
        <f>SUM(D10:H10)</f>
        <v>23800.275999999998</v>
      </c>
      <c r="J10" s="192"/>
    </row>
    <row r="11" spans="1:10" s="60" customFormat="1" ht="12.75">
      <c r="A11" s="61" t="s">
        <v>91</v>
      </c>
      <c r="B11" s="196"/>
      <c r="C11" s="197"/>
      <c r="D11" s="198"/>
      <c r="E11" s="197"/>
      <c r="F11" s="198"/>
      <c r="G11" s="198"/>
      <c r="H11" s="33">
        <v>500</v>
      </c>
      <c r="I11" s="199">
        <f>SUM(D11:H11)</f>
        <v>500</v>
      </c>
      <c r="J11" s="200"/>
    </row>
    <row r="12" spans="1:10" ht="12.75">
      <c r="A12" s="344"/>
      <c r="B12" s="328"/>
      <c r="C12" s="345"/>
      <c r="D12" s="164">
        <f>+B12*C12</f>
        <v>0</v>
      </c>
      <c r="E12" s="348"/>
      <c r="F12" s="164">
        <f>+D12*E12</f>
        <v>0</v>
      </c>
      <c r="G12" s="349"/>
      <c r="H12" s="349"/>
      <c r="I12" s="37">
        <f>+D12+F12+G12+H12</f>
        <v>0</v>
      </c>
      <c r="J12" s="76"/>
    </row>
    <row r="13" spans="1:10" ht="12.75">
      <c r="A13" s="344"/>
      <c r="B13" s="328"/>
      <c r="C13" s="345"/>
      <c r="D13" s="164">
        <f aca="true" t="shared" si="0" ref="D13:D35">+B13*C13</f>
        <v>0</v>
      </c>
      <c r="E13" s="348"/>
      <c r="F13" s="164">
        <f aca="true" t="shared" si="1" ref="F13:F35">+D13*E13</f>
        <v>0</v>
      </c>
      <c r="G13" s="349"/>
      <c r="H13" s="349"/>
      <c r="I13" s="37">
        <f aca="true" t="shared" si="2" ref="I13:I35">+D13+F13+G13+H13</f>
        <v>0</v>
      </c>
      <c r="J13" s="76"/>
    </row>
    <row r="14" spans="1:10" ht="12.75">
      <c r="A14" s="344"/>
      <c r="B14" s="328"/>
      <c r="C14" s="345"/>
      <c r="D14" s="164">
        <f t="shared" si="0"/>
        <v>0</v>
      </c>
      <c r="E14" s="348"/>
      <c r="F14" s="164">
        <f t="shared" si="1"/>
        <v>0</v>
      </c>
      <c r="G14" s="349"/>
      <c r="H14" s="349"/>
      <c r="I14" s="37">
        <f t="shared" si="2"/>
        <v>0</v>
      </c>
      <c r="J14" s="76"/>
    </row>
    <row r="15" spans="1:10" ht="12.75">
      <c r="A15" s="344"/>
      <c r="B15" s="328"/>
      <c r="C15" s="345"/>
      <c r="D15" s="164">
        <f t="shared" si="0"/>
        <v>0</v>
      </c>
      <c r="E15" s="348"/>
      <c r="F15" s="164">
        <f t="shared" si="1"/>
        <v>0</v>
      </c>
      <c r="G15" s="349"/>
      <c r="H15" s="349"/>
      <c r="I15" s="37">
        <f t="shared" si="2"/>
        <v>0</v>
      </c>
      <c r="J15" s="76"/>
    </row>
    <row r="16" spans="1:10" ht="12.75">
      <c r="A16" s="344"/>
      <c r="B16" s="328"/>
      <c r="C16" s="345"/>
      <c r="D16" s="164">
        <f t="shared" si="0"/>
        <v>0</v>
      </c>
      <c r="E16" s="348"/>
      <c r="F16" s="164">
        <f t="shared" si="1"/>
        <v>0</v>
      </c>
      <c r="G16" s="349"/>
      <c r="H16" s="349"/>
      <c r="I16" s="37">
        <f t="shared" si="2"/>
        <v>0</v>
      </c>
      <c r="J16" s="76"/>
    </row>
    <row r="17" spans="1:10" ht="12.75">
      <c r="A17" s="344"/>
      <c r="B17" s="328"/>
      <c r="C17" s="345"/>
      <c r="D17" s="164">
        <f t="shared" si="0"/>
        <v>0</v>
      </c>
      <c r="E17" s="348"/>
      <c r="F17" s="164">
        <f t="shared" si="1"/>
        <v>0</v>
      </c>
      <c r="G17" s="349"/>
      <c r="H17" s="349"/>
      <c r="I17" s="37">
        <f t="shared" si="2"/>
        <v>0</v>
      </c>
      <c r="J17" s="76"/>
    </row>
    <row r="18" spans="1:10" ht="12.75">
      <c r="A18" s="344"/>
      <c r="B18" s="328"/>
      <c r="C18" s="345"/>
      <c r="D18" s="164">
        <f t="shared" si="0"/>
        <v>0</v>
      </c>
      <c r="E18" s="348"/>
      <c r="F18" s="164">
        <f t="shared" si="1"/>
        <v>0</v>
      </c>
      <c r="G18" s="349"/>
      <c r="H18" s="349"/>
      <c r="I18" s="37">
        <f t="shared" si="2"/>
        <v>0</v>
      </c>
      <c r="J18" s="76"/>
    </row>
    <row r="19" spans="1:10" ht="12.75">
      <c r="A19" s="344"/>
      <c r="B19" s="328"/>
      <c r="C19" s="345"/>
      <c r="D19" s="164">
        <f t="shared" si="0"/>
        <v>0</v>
      </c>
      <c r="E19" s="348"/>
      <c r="F19" s="164">
        <f t="shared" si="1"/>
        <v>0</v>
      </c>
      <c r="G19" s="349"/>
      <c r="H19" s="349"/>
      <c r="I19" s="37">
        <f t="shared" si="2"/>
        <v>0</v>
      </c>
      <c r="J19" s="76"/>
    </row>
    <row r="20" spans="1:10" ht="12.75">
      <c r="A20" s="344"/>
      <c r="B20" s="328"/>
      <c r="C20" s="345"/>
      <c r="D20" s="164">
        <f>+B20*C20</f>
        <v>0</v>
      </c>
      <c r="E20" s="348"/>
      <c r="F20" s="164">
        <f t="shared" si="1"/>
        <v>0</v>
      </c>
      <c r="G20" s="349"/>
      <c r="H20" s="349"/>
      <c r="I20" s="37">
        <f t="shared" si="2"/>
        <v>0</v>
      </c>
      <c r="J20" s="76"/>
    </row>
    <row r="21" spans="1:10" ht="12.75">
      <c r="A21" s="344"/>
      <c r="B21" s="328"/>
      <c r="C21" s="345"/>
      <c r="D21" s="164">
        <f aca="true" t="shared" si="3" ref="D21:D30">+B21*C21</f>
        <v>0</v>
      </c>
      <c r="E21" s="348"/>
      <c r="F21" s="164">
        <f t="shared" si="1"/>
        <v>0</v>
      </c>
      <c r="G21" s="349"/>
      <c r="H21" s="349"/>
      <c r="I21" s="37">
        <f t="shared" si="2"/>
        <v>0</v>
      </c>
      <c r="J21" s="76"/>
    </row>
    <row r="22" spans="1:10" ht="12.75">
      <c r="A22" s="344"/>
      <c r="B22" s="328"/>
      <c r="C22" s="345"/>
      <c r="D22" s="164">
        <f t="shared" si="3"/>
        <v>0</v>
      </c>
      <c r="E22" s="348"/>
      <c r="F22" s="164">
        <f t="shared" si="1"/>
        <v>0</v>
      </c>
      <c r="G22" s="349"/>
      <c r="H22" s="349"/>
      <c r="I22" s="37">
        <f t="shared" si="2"/>
        <v>0</v>
      </c>
      <c r="J22" s="76"/>
    </row>
    <row r="23" spans="1:10" ht="12.75">
      <c r="A23" s="344"/>
      <c r="B23" s="328"/>
      <c r="C23" s="345"/>
      <c r="D23" s="164">
        <f t="shared" si="3"/>
        <v>0</v>
      </c>
      <c r="E23" s="348"/>
      <c r="F23" s="164">
        <f t="shared" si="1"/>
        <v>0</v>
      </c>
      <c r="G23" s="349"/>
      <c r="H23" s="349"/>
      <c r="I23" s="37">
        <f t="shared" si="2"/>
        <v>0</v>
      </c>
      <c r="J23" s="76"/>
    </row>
    <row r="24" spans="1:10" ht="12.75">
      <c r="A24" s="344"/>
      <c r="B24" s="328"/>
      <c r="C24" s="345"/>
      <c r="D24" s="164">
        <f t="shared" si="3"/>
        <v>0</v>
      </c>
      <c r="E24" s="348"/>
      <c r="F24" s="164">
        <f t="shared" si="1"/>
        <v>0</v>
      </c>
      <c r="G24" s="349"/>
      <c r="H24" s="349"/>
      <c r="I24" s="37">
        <f t="shared" si="2"/>
        <v>0</v>
      </c>
      <c r="J24" s="76"/>
    </row>
    <row r="25" spans="1:10" ht="12.75">
      <c r="A25" s="344"/>
      <c r="B25" s="328"/>
      <c r="C25" s="345"/>
      <c r="D25" s="164">
        <f t="shared" si="3"/>
        <v>0</v>
      </c>
      <c r="E25" s="348"/>
      <c r="F25" s="164">
        <f t="shared" si="1"/>
        <v>0</v>
      </c>
      <c r="G25" s="349"/>
      <c r="H25" s="349"/>
      <c r="I25" s="37">
        <f t="shared" si="2"/>
        <v>0</v>
      </c>
      <c r="J25" s="76"/>
    </row>
    <row r="26" spans="1:10" ht="12.75">
      <c r="A26" s="344"/>
      <c r="B26" s="328"/>
      <c r="C26" s="345"/>
      <c r="D26" s="164">
        <f t="shared" si="3"/>
        <v>0</v>
      </c>
      <c r="E26" s="348"/>
      <c r="F26" s="164">
        <f t="shared" si="1"/>
        <v>0</v>
      </c>
      <c r="G26" s="349"/>
      <c r="H26" s="349"/>
      <c r="I26" s="37">
        <f t="shared" si="2"/>
        <v>0</v>
      </c>
      <c r="J26" s="76"/>
    </row>
    <row r="27" spans="1:10" ht="12.75">
      <c r="A27" s="344"/>
      <c r="B27" s="328"/>
      <c r="C27" s="345"/>
      <c r="D27" s="164">
        <f t="shared" si="3"/>
        <v>0</v>
      </c>
      <c r="E27" s="348"/>
      <c r="F27" s="164">
        <f t="shared" si="1"/>
        <v>0</v>
      </c>
      <c r="G27" s="349"/>
      <c r="H27" s="349"/>
      <c r="I27" s="37">
        <f t="shared" si="2"/>
        <v>0</v>
      </c>
      <c r="J27" s="76"/>
    </row>
    <row r="28" spans="1:10" ht="12.75">
      <c r="A28" s="344"/>
      <c r="B28" s="328"/>
      <c r="C28" s="345"/>
      <c r="D28" s="164">
        <f t="shared" si="3"/>
        <v>0</v>
      </c>
      <c r="E28" s="348"/>
      <c r="F28" s="164">
        <f t="shared" si="1"/>
        <v>0</v>
      </c>
      <c r="G28" s="349"/>
      <c r="H28" s="349"/>
      <c r="I28" s="37">
        <f t="shared" si="2"/>
        <v>0</v>
      </c>
      <c r="J28" s="76"/>
    </row>
    <row r="29" spans="1:10" ht="12.75">
      <c r="A29" s="344"/>
      <c r="B29" s="328"/>
      <c r="C29" s="345"/>
      <c r="D29" s="164">
        <f t="shared" si="3"/>
        <v>0</v>
      </c>
      <c r="E29" s="348"/>
      <c r="F29" s="164">
        <f t="shared" si="1"/>
        <v>0</v>
      </c>
      <c r="G29" s="349"/>
      <c r="H29" s="349"/>
      <c r="I29" s="37">
        <f t="shared" si="2"/>
        <v>0</v>
      </c>
      <c r="J29" s="76"/>
    </row>
    <row r="30" spans="1:10" ht="12.75">
      <c r="A30" s="344"/>
      <c r="B30" s="328"/>
      <c r="C30" s="345"/>
      <c r="D30" s="164">
        <f t="shared" si="3"/>
        <v>0</v>
      </c>
      <c r="E30" s="348"/>
      <c r="F30" s="164">
        <f t="shared" si="1"/>
        <v>0</v>
      </c>
      <c r="G30" s="349"/>
      <c r="H30" s="349"/>
      <c r="I30" s="37">
        <f t="shared" si="2"/>
        <v>0</v>
      </c>
      <c r="J30" s="76"/>
    </row>
    <row r="31" spans="1:10" ht="12.75">
      <c r="A31" s="344"/>
      <c r="B31" s="328"/>
      <c r="C31" s="345"/>
      <c r="D31" s="164">
        <f t="shared" si="0"/>
        <v>0</v>
      </c>
      <c r="E31" s="348"/>
      <c r="F31" s="164">
        <f t="shared" si="1"/>
        <v>0</v>
      </c>
      <c r="G31" s="349"/>
      <c r="H31" s="349"/>
      <c r="I31" s="37">
        <f t="shared" si="2"/>
        <v>0</v>
      </c>
      <c r="J31" s="76"/>
    </row>
    <row r="32" spans="1:10" ht="12.75">
      <c r="A32" s="344"/>
      <c r="B32" s="328"/>
      <c r="C32" s="345"/>
      <c r="D32" s="164">
        <f t="shared" si="0"/>
        <v>0</v>
      </c>
      <c r="E32" s="348"/>
      <c r="F32" s="164">
        <f t="shared" si="1"/>
        <v>0</v>
      </c>
      <c r="G32" s="349"/>
      <c r="H32" s="349"/>
      <c r="I32" s="37">
        <f t="shared" si="2"/>
        <v>0</v>
      </c>
      <c r="J32" s="76"/>
    </row>
    <row r="33" spans="1:10" ht="12.75">
      <c r="A33" s="344"/>
      <c r="B33" s="328"/>
      <c r="C33" s="345"/>
      <c r="D33" s="164">
        <f t="shared" si="0"/>
        <v>0</v>
      </c>
      <c r="E33" s="348"/>
      <c r="F33" s="164">
        <f t="shared" si="1"/>
        <v>0</v>
      </c>
      <c r="G33" s="349"/>
      <c r="H33" s="349"/>
      <c r="I33" s="37">
        <f t="shared" si="2"/>
        <v>0</v>
      </c>
      <c r="J33" s="76"/>
    </row>
    <row r="34" spans="1:10" ht="12.75">
      <c r="A34" s="344"/>
      <c r="B34" s="328"/>
      <c r="C34" s="345"/>
      <c r="D34" s="164">
        <f t="shared" si="0"/>
        <v>0</v>
      </c>
      <c r="E34" s="348"/>
      <c r="F34" s="164">
        <f t="shared" si="1"/>
        <v>0</v>
      </c>
      <c r="G34" s="349"/>
      <c r="H34" s="349"/>
      <c r="I34" s="37">
        <f t="shared" si="2"/>
        <v>0</v>
      </c>
      <c r="J34" s="76"/>
    </row>
    <row r="35" spans="1:10" ht="12.75">
      <c r="A35" s="346"/>
      <c r="B35" s="328"/>
      <c r="C35" s="347"/>
      <c r="D35" s="164">
        <f t="shared" si="0"/>
        <v>0</v>
      </c>
      <c r="E35" s="348"/>
      <c r="F35" s="164">
        <f t="shared" si="1"/>
        <v>0</v>
      </c>
      <c r="G35" s="349"/>
      <c r="H35" s="349"/>
      <c r="I35" s="37">
        <f t="shared" si="2"/>
        <v>0</v>
      </c>
      <c r="J35" s="79"/>
    </row>
    <row r="36" spans="2:9" ht="12.75">
      <c r="B36" s="81">
        <f>SUM(B12:B35)</f>
        <v>0</v>
      </c>
      <c r="C36" s="83"/>
      <c r="D36" s="83">
        <f>SUM(D12:D35)</f>
        <v>0</v>
      </c>
      <c r="E36" s="83"/>
      <c r="F36" s="83">
        <f>SUM(F12:F35)</f>
        <v>0</v>
      </c>
      <c r="G36" s="83">
        <f>SUM(G12:G35)</f>
        <v>0</v>
      </c>
      <c r="H36" s="83">
        <f>SUM(H12:H35)</f>
        <v>0</v>
      </c>
      <c r="I36" s="38">
        <f>SUM(I12:I35)</f>
        <v>0</v>
      </c>
    </row>
    <row r="39" ht="12.75">
      <c r="A39" s="169" t="s">
        <v>118</v>
      </c>
    </row>
    <row r="40" spans="1:5" ht="12.75">
      <c r="A40" s="1" t="s">
        <v>119</v>
      </c>
      <c r="B40" s="1"/>
      <c r="C40" s="1"/>
      <c r="D40" s="1"/>
      <c r="E40" s="1"/>
    </row>
    <row r="41" spans="1:5" ht="12.75">
      <c r="A41" s="1" t="s">
        <v>147</v>
      </c>
      <c r="B41" s="1"/>
      <c r="C41" s="1"/>
      <c r="D41" s="1"/>
      <c r="E41" s="1"/>
    </row>
    <row r="42" spans="1:5" ht="13.5">
      <c r="A42" s="1" t="s">
        <v>148</v>
      </c>
      <c r="B42" s="169"/>
      <c r="C42" s="32"/>
      <c r="D42" s="32"/>
      <c r="E42" s="32"/>
    </row>
    <row r="43" spans="2:3" ht="13.5" thickBot="1">
      <c r="B43" s="170" t="s">
        <v>213</v>
      </c>
      <c r="C43" s="31"/>
    </row>
    <row r="44" spans="1:2" ht="12.75">
      <c r="A44" s="171" t="s">
        <v>154</v>
      </c>
      <c r="B44" s="172">
        <v>0.34</v>
      </c>
    </row>
    <row r="45" spans="1:2" ht="12.75">
      <c r="A45" s="171" t="s">
        <v>168</v>
      </c>
      <c r="B45" s="172">
        <v>0.08</v>
      </c>
    </row>
    <row r="46" spans="1:2" ht="12.75">
      <c r="A46" s="171" t="s">
        <v>169</v>
      </c>
      <c r="B46" s="172">
        <v>0.193</v>
      </c>
    </row>
    <row r="47" spans="1:2" ht="12.75">
      <c r="A47" s="171" t="s">
        <v>170</v>
      </c>
      <c r="B47" s="172" t="s">
        <v>155</v>
      </c>
    </row>
  </sheetData>
  <sheetProtection/>
  <mergeCells count="3">
    <mergeCell ref="A2:J2"/>
    <mergeCell ref="A3:J3"/>
    <mergeCell ref="A4:J4"/>
  </mergeCells>
  <dataValidations count="1">
    <dataValidation type="whole" allowBlank="1" showInputMessage="1" showErrorMessage="1" prompt="The current NIH Salary Cap is $183,300.   The effective date is 1/11/2015." errorTitle="NIH Salary Cap" error="Use NIH Salary Cap of $183,300.&#10;The effective date is 1/11/2015." sqref="B12:B35 H15:H17">
      <formula1>0</formula1>
      <formula2>183300</formula2>
    </dataValidation>
  </dataValidations>
  <printOptions gridLines="1"/>
  <pageMargins left="0.5" right="0.5" top="0.75" bottom="0.75" header="0.5" footer="0.5"/>
  <pageSetup fitToHeight="1" fitToWidth="1" horizontalDpi="600" verticalDpi="600" orientation="landscape" paperSize="5" scale="76" r:id="rId1"/>
  <headerFooter alignWithMargins="0">
    <oddHeader>&amp;R&amp;"Arial,Bold"
</oddHeader>
    <oddFooter>&amp;C&amp;A</oddFooter>
  </headerFooter>
</worksheet>
</file>

<file path=xl/worksheets/sheet7.xml><?xml version="1.0" encoding="utf-8"?>
<worksheet xmlns="http://schemas.openxmlformats.org/spreadsheetml/2006/main" xmlns:r="http://schemas.openxmlformats.org/officeDocument/2006/relationships">
  <sheetPr codeName="Sheet4">
    <tabColor rgb="FFFF0000"/>
    <pageSetUpPr fitToPage="1"/>
  </sheetPr>
  <dimension ref="A1:BL59"/>
  <sheetViews>
    <sheetView zoomScalePageLayoutView="0" workbookViewId="0" topLeftCell="A1">
      <selection activeCell="A2" sqref="A2:BI2"/>
    </sheetView>
  </sheetViews>
  <sheetFormatPr defaultColWidth="9.28125" defaultRowHeight="12.75"/>
  <cols>
    <col min="1" max="1" width="26.7109375" style="43" bestFit="1" customWidth="1"/>
    <col min="2" max="2" width="14.7109375" style="43" customWidth="1"/>
    <col min="3" max="3" width="9.7109375" style="43" customWidth="1"/>
    <col min="4" max="4" width="11.00390625" style="43" bestFit="1" customWidth="1"/>
    <col min="5" max="5" width="11.00390625" style="42" customWidth="1"/>
    <col min="6" max="7" width="11.421875" style="43" bestFit="1" customWidth="1"/>
    <col min="8" max="8" width="9.421875" style="43" customWidth="1"/>
    <col min="9" max="9" width="10.421875" style="43" bestFit="1" customWidth="1"/>
    <col min="10" max="10" width="11.421875" style="43" bestFit="1" customWidth="1"/>
    <col min="11" max="11" width="6.28125" style="43" customWidth="1"/>
    <col min="12" max="12" width="10.421875" style="43" bestFit="1" customWidth="1"/>
    <col min="13" max="13" width="6.28125" style="43" customWidth="1"/>
    <col min="14" max="14" width="10.421875" style="43" bestFit="1" customWidth="1"/>
    <col min="15" max="15" width="6.28125" style="43" customWidth="1"/>
    <col min="16" max="16" width="11.00390625" style="43" customWidth="1"/>
    <col min="17" max="17" width="6.28125" style="43" customWidth="1"/>
    <col min="18" max="18" width="9.57421875" style="43" customWidth="1"/>
    <col min="19" max="19" width="6.28125" style="43" customWidth="1"/>
    <col min="20" max="20" width="10.7109375" style="43" customWidth="1"/>
    <col min="21" max="21" width="6.28125" style="43" customWidth="1"/>
    <col min="22" max="22" width="10.421875" style="43" customWidth="1"/>
    <col min="23" max="23" width="6.28125" style="43" customWidth="1"/>
    <col min="24" max="24" width="10.57421875" style="43" customWidth="1"/>
    <col min="25" max="25" width="6.28125" style="43" customWidth="1"/>
    <col min="26" max="26" width="12.00390625" style="43" customWidth="1"/>
    <col min="27" max="27" width="6.28125" style="43" customWidth="1"/>
    <col min="28" max="28" width="11.00390625" style="43" bestFit="1" customWidth="1"/>
    <col min="29" max="29" width="6.28125" style="43" customWidth="1"/>
    <col min="30" max="30" width="11.00390625" style="43" bestFit="1" customWidth="1"/>
    <col min="31" max="31" width="6.28125" style="43" customWidth="1"/>
    <col min="32" max="32" width="10.7109375" style="43" customWidth="1"/>
    <col min="33" max="33" width="6.28125" style="43" customWidth="1"/>
    <col min="34" max="34" width="10.421875" style="43" customWidth="1"/>
    <col min="35" max="35" width="6.28125" style="43" customWidth="1"/>
    <col min="36" max="36" width="10.57421875" style="43" customWidth="1"/>
    <col min="37" max="37" width="6.28125" style="43" customWidth="1"/>
    <col min="38" max="38" width="12.00390625" style="43" customWidth="1"/>
    <col min="39" max="39" width="6.28125" style="43" customWidth="1"/>
    <col min="40" max="40" width="10.7109375" style="43" customWidth="1"/>
    <col min="41" max="41" width="6.28125" style="43" customWidth="1"/>
    <col min="42" max="42" width="10.421875" style="43" customWidth="1"/>
    <col min="43" max="43" width="6.28125" style="43" customWidth="1"/>
    <col min="44" max="44" width="10.57421875" style="43" customWidth="1"/>
    <col min="45" max="45" width="6.28125" style="43" customWidth="1"/>
    <col min="46" max="46" width="12.00390625" style="43" customWidth="1"/>
    <col min="47" max="47" width="6.28125" style="43" customWidth="1"/>
    <col min="48" max="48" width="10.7109375" style="43" customWidth="1"/>
    <col min="49" max="49" width="6.28125" style="43" customWidth="1"/>
    <col min="50" max="50" width="10.421875" style="43" customWidth="1"/>
    <col min="51" max="51" width="6.28125" style="43" customWidth="1"/>
    <col min="52" max="52" width="10.57421875" style="43" customWidth="1"/>
    <col min="53" max="53" width="6.28125" style="43" customWidth="1"/>
    <col min="54" max="54" width="12.00390625" style="43" customWidth="1"/>
    <col min="55" max="55" width="6.28125" style="43" customWidth="1"/>
    <col min="56" max="56" width="10.57421875" style="43" customWidth="1"/>
    <col min="57" max="57" width="6.28125" style="43" customWidth="1"/>
    <col min="58" max="58" width="12.00390625" style="43" customWidth="1"/>
    <col min="59" max="59" width="6.28125" style="43" customWidth="1"/>
    <col min="60" max="60" width="6.7109375" style="43" customWidth="1"/>
    <col min="61" max="61" width="18.421875" style="43" customWidth="1"/>
    <col min="62" max="16384" width="9.28125" style="43" customWidth="1"/>
  </cols>
  <sheetData>
    <row r="1" spans="1:6" ht="15" customHeight="1">
      <c r="A1" s="40"/>
      <c r="B1" s="41"/>
      <c r="C1" s="41"/>
      <c r="D1" s="41"/>
      <c r="F1" s="41"/>
    </row>
    <row r="2" spans="1:64" ht="27.75">
      <c r="A2" s="481" t="str">
        <f>'1 Volume Projections'!B1</f>
        <v>"enter your core name here"</v>
      </c>
      <c r="B2" s="481"/>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1"/>
      <c r="AP2" s="481"/>
      <c r="AQ2" s="481"/>
      <c r="AR2" s="481"/>
      <c r="AS2" s="481"/>
      <c r="AT2" s="481"/>
      <c r="AU2" s="481"/>
      <c r="AV2" s="481"/>
      <c r="AW2" s="481"/>
      <c r="AX2" s="481"/>
      <c r="AY2" s="481"/>
      <c r="AZ2" s="481"/>
      <c r="BA2" s="481"/>
      <c r="BB2" s="481"/>
      <c r="BC2" s="481"/>
      <c r="BD2" s="481"/>
      <c r="BE2" s="481"/>
      <c r="BF2" s="481"/>
      <c r="BG2" s="481"/>
      <c r="BH2" s="481"/>
      <c r="BI2" s="481"/>
      <c r="BJ2" s="105"/>
      <c r="BK2" s="105"/>
      <c r="BL2" s="105"/>
    </row>
    <row r="3" spans="1:64" s="44" customFormat="1" ht="17.25">
      <c r="A3" s="458" t="s">
        <v>174</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458"/>
      <c r="AX3" s="458"/>
      <c r="AY3" s="458"/>
      <c r="AZ3" s="458"/>
      <c r="BA3" s="458"/>
      <c r="BB3" s="458"/>
      <c r="BC3" s="458"/>
      <c r="BD3" s="458"/>
      <c r="BE3" s="458"/>
      <c r="BF3" s="458"/>
      <c r="BG3" s="458"/>
      <c r="BH3" s="458"/>
      <c r="BI3" s="458"/>
      <c r="BJ3" s="103"/>
      <c r="BK3" s="103"/>
      <c r="BL3" s="103"/>
    </row>
    <row r="4" spans="1:61" s="44" customFormat="1" ht="17.25">
      <c r="A4" s="458" t="str">
        <f>'2 Salary &amp; Fringe'!A3:BI3</f>
        <v>Fiscal Year 2023</v>
      </c>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P4" s="458"/>
      <c r="AQ4" s="458"/>
      <c r="AR4" s="458"/>
      <c r="AS4" s="458"/>
      <c r="AT4" s="458"/>
      <c r="AU4" s="458"/>
      <c r="AV4" s="458"/>
      <c r="AW4" s="458"/>
      <c r="AX4" s="458"/>
      <c r="AY4" s="458"/>
      <c r="AZ4" s="458"/>
      <c r="BA4" s="458"/>
      <c r="BB4" s="458"/>
      <c r="BC4" s="458"/>
      <c r="BD4" s="458"/>
      <c r="BE4" s="458"/>
      <c r="BF4" s="458"/>
      <c r="BG4" s="458"/>
      <c r="BH4" s="458"/>
      <c r="BI4" s="458"/>
    </row>
    <row r="5" spans="1:63" s="44" customFormat="1" ht="17.25">
      <c r="A5" s="361" t="s">
        <v>157</v>
      </c>
      <c r="B5" s="356"/>
      <c r="C5" s="362"/>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429"/>
      <c r="AG5" s="429"/>
      <c r="AH5" s="429"/>
      <c r="AI5" s="429"/>
      <c r="AJ5" s="429"/>
      <c r="AK5" s="429"/>
      <c r="AL5" s="429"/>
      <c r="AM5" s="429"/>
      <c r="AN5" s="429"/>
      <c r="AO5" s="429"/>
      <c r="AP5" s="429"/>
      <c r="AQ5" s="429"/>
      <c r="AR5" s="429"/>
      <c r="AS5" s="429"/>
      <c r="AT5" s="429"/>
      <c r="AU5" s="429"/>
      <c r="AV5" s="429"/>
      <c r="AW5" s="429"/>
      <c r="AX5" s="429"/>
      <c r="AY5" s="429"/>
      <c r="AZ5" s="429"/>
      <c r="BA5" s="429"/>
      <c r="BB5" s="429"/>
      <c r="BC5" s="429"/>
      <c r="BD5" s="429"/>
      <c r="BE5" s="429"/>
      <c r="BF5" s="429"/>
      <c r="BG5" s="429"/>
      <c r="BH5" s="103"/>
      <c r="BI5" s="103"/>
      <c r="BJ5" s="103"/>
      <c r="BK5" s="103"/>
    </row>
    <row r="6" spans="1:64" s="44" customFormat="1" ht="18" thickBot="1">
      <c r="A6" s="360" t="s">
        <v>158</v>
      </c>
      <c r="B6" s="357"/>
      <c r="C6" s="358"/>
      <c r="D6" s="358"/>
      <c r="E6" s="103"/>
      <c r="F6" s="103"/>
      <c r="G6" s="103"/>
      <c r="H6" s="103"/>
      <c r="I6" s="103"/>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103"/>
      <c r="BK6" s="103"/>
      <c r="BL6" s="103"/>
    </row>
    <row r="7" spans="1:61" s="1" customFormat="1" ht="23.25" customHeight="1">
      <c r="A7" s="485" t="s">
        <v>272</v>
      </c>
      <c r="B7" s="486"/>
      <c r="C7" s="486"/>
      <c r="D7" s="486"/>
      <c r="E7" s="486"/>
      <c r="F7" s="486"/>
      <c r="G7" s="486"/>
      <c r="H7" s="486"/>
      <c r="I7" s="487"/>
      <c r="J7" s="478" t="s">
        <v>99</v>
      </c>
      <c r="K7" s="478"/>
      <c r="L7" s="478"/>
      <c r="M7" s="478"/>
      <c r="N7" s="478"/>
      <c r="O7" s="478"/>
      <c r="P7" s="478"/>
      <c r="Q7" s="478"/>
      <c r="R7" s="478"/>
      <c r="S7" s="478"/>
      <c r="T7" s="478"/>
      <c r="U7" s="478"/>
      <c r="V7" s="478"/>
      <c r="W7" s="478"/>
      <c r="X7" s="478"/>
      <c r="Y7" s="478"/>
      <c r="Z7" s="478"/>
      <c r="AA7" s="478"/>
      <c r="AB7" s="478"/>
      <c r="AC7" s="478"/>
      <c r="AD7" s="478"/>
      <c r="AE7" s="479"/>
      <c r="AF7" s="480" t="s">
        <v>99</v>
      </c>
      <c r="AG7" s="478"/>
      <c r="AH7" s="478"/>
      <c r="AI7" s="478"/>
      <c r="AJ7" s="478"/>
      <c r="AK7" s="478"/>
      <c r="AL7" s="478"/>
      <c r="AM7" s="478"/>
      <c r="AN7" s="478"/>
      <c r="AO7" s="478"/>
      <c r="AP7" s="478"/>
      <c r="AQ7" s="478"/>
      <c r="AR7" s="478"/>
      <c r="AS7" s="478"/>
      <c r="AT7" s="478"/>
      <c r="AU7" s="478"/>
      <c r="AV7" s="478"/>
      <c r="AW7" s="478"/>
      <c r="AX7" s="478"/>
      <c r="AY7" s="478"/>
      <c r="AZ7" s="478"/>
      <c r="BA7" s="478"/>
      <c r="BB7" s="478"/>
      <c r="BC7" s="478"/>
      <c r="BD7" s="478"/>
      <c r="BE7" s="478"/>
      <c r="BF7" s="478"/>
      <c r="BG7" s="479"/>
      <c r="BH7" s="416"/>
      <c r="BI7" s="415"/>
    </row>
    <row r="8" spans="1:61" s="1" customFormat="1" ht="49.5" customHeight="1" thickBot="1">
      <c r="A8" s="488"/>
      <c r="B8" s="489"/>
      <c r="C8" s="489"/>
      <c r="D8" s="489"/>
      <c r="E8" s="489"/>
      <c r="F8" s="489"/>
      <c r="G8" s="489"/>
      <c r="H8" s="489"/>
      <c r="I8" s="490"/>
      <c r="J8" s="482">
        <f>'1 Volume Projections'!B15</f>
        <v>0</v>
      </c>
      <c r="K8" s="463"/>
      <c r="L8" s="462">
        <f>'1 Volume Projections'!B16</f>
        <v>0</v>
      </c>
      <c r="M8" s="463"/>
      <c r="N8" s="462">
        <f>'1 Volume Projections'!B17</f>
        <v>0</v>
      </c>
      <c r="O8" s="463"/>
      <c r="P8" s="462">
        <f>'1 Volume Projections'!B18</f>
        <v>0</v>
      </c>
      <c r="Q8" s="463"/>
      <c r="R8" s="462">
        <f>'1 Volume Projections'!B19</f>
        <v>0</v>
      </c>
      <c r="S8" s="463"/>
      <c r="T8" s="462">
        <f>'1 Volume Projections'!B20</f>
        <v>0</v>
      </c>
      <c r="U8" s="463"/>
      <c r="V8" s="462">
        <f>'1 Volume Projections'!B21</f>
        <v>0</v>
      </c>
      <c r="W8" s="463"/>
      <c r="X8" s="462">
        <f>'1 Volume Projections'!B22</f>
        <v>0</v>
      </c>
      <c r="Y8" s="463"/>
      <c r="Z8" s="462">
        <f>'1 Volume Projections'!B23</f>
        <v>0</v>
      </c>
      <c r="AA8" s="463"/>
      <c r="AB8" s="462">
        <f>'1 Volume Projections'!B24</f>
        <v>0</v>
      </c>
      <c r="AC8" s="463"/>
      <c r="AD8" s="462">
        <f>'1 Volume Projections'!B25</f>
        <v>0</v>
      </c>
      <c r="AE8" s="463"/>
      <c r="AF8" s="462">
        <f>'1 Volume Projections'!B26</f>
        <v>0</v>
      </c>
      <c r="AG8" s="463"/>
      <c r="AH8" s="462">
        <f>'1 Volume Projections'!B27</f>
        <v>0</v>
      </c>
      <c r="AI8" s="463"/>
      <c r="AJ8" s="462">
        <f>'1 Volume Projections'!B28</f>
        <v>0</v>
      </c>
      <c r="AK8" s="463"/>
      <c r="AL8" s="462">
        <f>'1 Volume Projections'!B29</f>
        <v>0</v>
      </c>
      <c r="AM8" s="463"/>
      <c r="AN8" s="462">
        <f>'1 Volume Projections'!B30</f>
        <v>0</v>
      </c>
      <c r="AO8" s="463"/>
      <c r="AP8" s="462">
        <f>'1 Volume Projections'!B31</f>
        <v>0</v>
      </c>
      <c r="AQ8" s="463"/>
      <c r="AR8" s="462">
        <f>'1 Volume Projections'!B32</f>
        <v>0</v>
      </c>
      <c r="AS8" s="463"/>
      <c r="AT8" s="462">
        <f>'1 Volume Projections'!B33</f>
        <v>0</v>
      </c>
      <c r="AU8" s="463"/>
      <c r="AV8" s="462">
        <f>'1 Volume Projections'!B34</f>
        <v>0</v>
      </c>
      <c r="AW8" s="463"/>
      <c r="AX8" s="462">
        <f>'1 Volume Projections'!B35</f>
        <v>0</v>
      </c>
      <c r="AY8" s="463"/>
      <c r="AZ8" s="462">
        <f>'1 Volume Projections'!B36</f>
        <v>0</v>
      </c>
      <c r="BA8" s="463"/>
      <c r="BB8" s="462">
        <f>'1 Volume Projections'!B37</f>
        <v>0</v>
      </c>
      <c r="BC8" s="463"/>
      <c r="BD8" s="462">
        <f>'1 Volume Projections'!B38</f>
        <v>0</v>
      </c>
      <c r="BE8" s="463"/>
      <c r="BF8" s="462">
        <f>'1 Volume Projections'!B39</f>
        <v>0</v>
      </c>
      <c r="BG8" s="463"/>
      <c r="BH8" s="418"/>
      <c r="BI8" s="417"/>
    </row>
    <row r="9" spans="1:61" s="1" customFormat="1" ht="39.75" thickBot="1">
      <c r="A9" s="402" t="s">
        <v>58</v>
      </c>
      <c r="B9" s="381" t="s">
        <v>62</v>
      </c>
      <c r="C9" s="419" t="s">
        <v>151</v>
      </c>
      <c r="D9" s="419" t="s">
        <v>152</v>
      </c>
      <c r="E9" s="404" t="s">
        <v>59</v>
      </c>
      <c r="F9" s="404" t="s">
        <v>60</v>
      </c>
      <c r="G9" s="404" t="s">
        <v>259</v>
      </c>
      <c r="H9" s="404" t="s">
        <v>61</v>
      </c>
      <c r="I9" s="404" t="s">
        <v>260</v>
      </c>
      <c r="J9" s="408" t="s">
        <v>124</v>
      </c>
      <c r="K9" s="407" t="s">
        <v>66</v>
      </c>
      <c r="L9" s="408" t="s">
        <v>125</v>
      </c>
      <c r="M9" s="407" t="s">
        <v>66</v>
      </c>
      <c r="N9" s="406" t="s">
        <v>126</v>
      </c>
      <c r="O9" s="407" t="s">
        <v>66</v>
      </c>
      <c r="P9" s="408" t="s">
        <v>142</v>
      </c>
      <c r="Q9" s="407" t="s">
        <v>66</v>
      </c>
      <c r="R9" s="408" t="s">
        <v>144</v>
      </c>
      <c r="S9" s="407" t="s">
        <v>66</v>
      </c>
      <c r="T9" s="408" t="s">
        <v>133</v>
      </c>
      <c r="U9" s="407" t="s">
        <v>66</v>
      </c>
      <c r="V9" s="408" t="s">
        <v>134</v>
      </c>
      <c r="W9" s="407" t="s">
        <v>66</v>
      </c>
      <c r="X9" s="408" t="s">
        <v>135</v>
      </c>
      <c r="Y9" s="407" t="s">
        <v>66</v>
      </c>
      <c r="Z9" s="408" t="s">
        <v>136</v>
      </c>
      <c r="AA9" s="407" t="s">
        <v>66</v>
      </c>
      <c r="AB9" s="408" t="s">
        <v>137</v>
      </c>
      <c r="AC9" s="407" t="s">
        <v>66</v>
      </c>
      <c r="AD9" s="408" t="s">
        <v>212</v>
      </c>
      <c r="AE9" s="407" t="s">
        <v>66</v>
      </c>
      <c r="AF9" s="408" t="s">
        <v>316</v>
      </c>
      <c r="AG9" s="407" t="s">
        <v>66</v>
      </c>
      <c r="AH9" s="408" t="s">
        <v>317</v>
      </c>
      <c r="AI9" s="407" t="s">
        <v>66</v>
      </c>
      <c r="AJ9" s="408" t="s">
        <v>318</v>
      </c>
      <c r="AK9" s="407" t="s">
        <v>66</v>
      </c>
      <c r="AL9" s="408" t="s">
        <v>319</v>
      </c>
      <c r="AM9" s="407" t="s">
        <v>66</v>
      </c>
      <c r="AN9" s="408" t="s">
        <v>320</v>
      </c>
      <c r="AO9" s="407" t="s">
        <v>66</v>
      </c>
      <c r="AP9" s="408" t="s">
        <v>321</v>
      </c>
      <c r="AQ9" s="407" t="s">
        <v>66</v>
      </c>
      <c r="AR9" s="408" t="s">
        <v>322</v>
      </c>
      <c r="AS9" s="407" t="s">
        <v>66</v>
      </c>
      <c r="AT9" s="408" t="s">
        <v>323</v>
      </c>
      <c r="AU9" s="407" t="s">
        <v>66</v>
      </c>
      <c r="AV9" s="408" t="s">
        <v>324</v>
      </c>
      <c r="AW9" s="407" t="s">
        <v>66</v>
      </c>
      <c r="AX9" s="408" t="s">
        <v>325</v>
      </c>
      <c r="AY9" s="407" t="s">
        <v>66</v>
      </c>
      <c r="AZ9" s="408" t="s">
        <v>326</v>
      </c>
      <c r="BA9" s="407" t="s">
        <v>66</v>
      </c>
      <c r="BB9" s="408" t="s">
        <v>327</v>
      </c>
      <c r="BC9" s="407" t="s">
        <v>66</v>
      </c>
      <c r="BD9" s="408" t="s">
        <v>328</v>
      </c>
      <c r="BE9" s="407" t="s">
        <v>66</v>
      </c>
      <c r="BF9" s="408" t="s">
        <v>329</v>
      </c>
      <c r="BG9" s="407" t="s">
        <v>66</v>
      </c>
      <c r="BH9" s="50" t="s">
        <v>69</v>
      </c>
      <c r="BI9" s="420" t="s">
        <v>56</v>
      </c>
    </row>
    <row r="10" spans="1:61" s="60" customFormat="1" ht="9.75">
      <c r="A10" s="51" t="s">
        <v>82</v>
      </c>
      <c r="B10" s="52"/>
      <c r="C10" s="52"/>
      <c r="D10" s="53"/>
      <c r="E10" s="54"/>
      <c r="F10" s="55"/>
      <c r="G10" s="56"/>
      <c r="H10" s="56"/>
      <c r="I10" s="56"/>
      <c r="J10" s="55"/>
      <c r="K10" s="57"/>
      <c r="L10" s="56"/>
      <c r="M10" s="57"/>
      <c r="N10" s="58"/>
      <c r="O10" s="57"/>
      <c r="P10" s="59"/>
      <c r="Q10" s="57"/>
      <c r="R10" s="59"/>
      <c r="S10" s="57"/>
      <c r="T10" s="59"/>
      <c r="U10" s="57"/>
      <c r="V10" s="59"/>
      <c r="W10" s="57"/>
      <c r="X10" s="59"/>
      <c r="Y10" s="57"/>
      <c r="Z10" s="59"/>
      <c r="AA10" s="57"/>
      <c r="AB10" s="59"/>
      <c r="AC10" s="59"/>
      <c r="AD10" s="59"/>
      <c r="AE10" s="59"/>
      <c r="AF10" s="59"/>
      <c r="AG10" s="57"/>
      <c r="AH10" s="59"/>
      <c r="AI10" s="57"/>
      <c r="AJ10" s="59"/>
      <c r="AK10" s="57"/>
      <c r="AL10" s="59"/>
      <c r="AM10" s="57"/>
      <c r="AN10" s="59"/>
      <c r="AO10" s="57"/>
      <c r="AP10" s="59"/>
      <c r="AQ10" s="57"/>
      <c r="AR10" s="59"/>
      <c r="AS10" s="57"/>
      <c r="AT10" s="59"/>
      <c r="AU10" s="57"/>
      <c r="AV10" s="59"/>
      <c r="AW10" s="57"/>
      <c r="AX10" s="59"/>
      <c r="AY10" s="57"/>
      <c r="AZ10" s="59"/>
      <c r="BA10" s="57"/>
      <c r="BB10" s="59"/>
      <c r="BC10" s="57"/>
      <c r="BD10" s="59"/>
      <c r="BE10" s="57"/>
      <c r="BF10" s="59"/>
      <c r="BG10" s="57"/>
      <c r="BH10" s="410"/>
      <c r="BI10" s="483" t="s">
        <v>153</v>
      </c>
    </row>
    <row r="11" spans="1:61" s="60" customFormat="1" ht="12" thickBot="1">
      <c r="A11" s="61" t="s">
        <v>63</v>
      </c>
      <c r="B11" s="62" t="s">
        <v>64</v>
      </c>
      <c r="C11" s="63" t="s">
        <v>65</v>
      </c>
      <c r="D11" s="64">
        <v>888555</v>
      </c>
      <c r="E11" s="65">
        <v>40909</v>
      </c>
      <c r="F11" s="66">
        <v>85000</v>
      </c>
      <c r="G11" s="67">
        <v>15937.5</v>
      </c>
      <c r="H11" s="68">
        <v>8</v>
      </c>
      <c r="I11" s="34">
        <f aca="true" t="shared" si="0" ref="I11:I21">IF(F11-G11&lt;F11/H11,F11-G11,F11/H11)</f>
        <v>10625</v>
      </c>
      <c r="J11" s="66">
        <f>I11*K11</f>
        <v>10625</v>
      </c>
      <c r="K11" s="69">
        <v>1</v>
      </c>
      <c r="L11" s="67">
        <f>I11*M11</f>
        <v>0</v>
      </c>
      <c r="M11" s="69">
        <v>0</v>
      </c>
      <c r="N11" s="66">
        <f>I11*O11</f>
        <v>0</v>
      </c>
      <c r="O11" s="69">
        <v>0</v>
      </c>
      <c r="P11" s="67">
        <f>I11*Q11</f>
        <v>0</v>
      </c>
      <c r="Q11" s="69">
        <v>0</v>
      </c>
      <c r="R11" s="67">
        <f>I11*S11</f>
        <v>0</v>
      </c>
      <c r="S11" s="69">
        <v>0</v>
      </c>
      <c r="T11" s="67">
        <f>I11*U11</f>
        <v>0</v>
      </c>
      <c r="U11" s="69">
        <v>0</v>
      </c>
      <c r="V11" s="67">
        <f>I11*W11</f>
        <v>0</v>
      </c>
      <c r="W11" s="69">
        <v>0</v>
      </c>
      <c r="X11" s="67">
        <f>I11*Y11</f>
        <v>0</v>
      </c>
      <c r="Y11" s="69">
        <v>0</v>
      </c>
      <c r="Z11" s="67">
        <f>I11*AA11</f>
        <v>0</v>
      </c>
      <c r="AA11" s="69">
        <v>0</v>
      </c>
      <c r="AB11" s="67">
        <f>G11*AC11</f>
        <v>0</v>
      </c>
      <c r="AC11" s="70">
        <v>0</v>
      </c>
      <c r="AD11" s="67">
        <f>I11*AE11</f>
        <v>0</v>
      </c>
      <c r="AE11" s="70">
        <v>0</v>
      </c>
      <c r="AF11" s="67">
        <f>U11*AG11</f>
        <v>0</v>
      </c>
      <c r="AG11" s="69">
        <v>0</v>
      </c>
      <c r="AH11" s="67">
        <f>U11*AI11</f>
        <v>0</v>
      </c>
      <c r="AI11" s="69">
        <v>0</v>
      </c>
      <c r="AJ11" s="67">
        <f>U11*AK11</f>
        <v>0</v>
      </c>
      <c r="AK11" s="69">
        <v>0</v>
      </c>
      <c r="AL11" s="67">
        <f>U11*AM11</f>
        <v>0</v>
      </c>
      <c r="AM11" s="69">
        <v>0</v>
      </c>
      <c r="AN11" s="67">
        <f>AC11*AO11</f>
        <v>0</v>
      </c>
      <c r="AO11" s="69">
        <v>0</v>
      </c>
      <c r="AP11" s="67">
        <f>AC11*AQ11</f>
        <v>0</v>
      </c>
      <c r="AQ11" s="69">
        <v>0</v>
      </c>
      <c r="AR11" s="67">
        <f>AC11*AS11</f>
        <v>0</v>
      </c>
      <c r="AS11" s="69">
        <v>0</v>
      </c>
      <c r="AT11" s="67">
        <f>AC11*AU11</f>
        <v>0</v>
      </c>
      <c r="AU11" s="69">
        <v>0</v>
      </c>
      <c r="AV11" s="67">
        <f>AK11*AW11</f>
        <v>0</v>
      </c>
      <c r="AW11" s="69">
        <v>0</v>
      </c>
      <c r="AX11" s="67">
        <f>AK11*AY11</f>
        <v>0</v>
      </c>
      <c r="AY11" s="69">
        <v>0</v>
      </c>
      <c r="AZ11" s="67">
        <f>AK11*BA11</f>
        <v>0</v>
      </c>
      <c r="BA11" s="69">
        <v>0</v>
      </c>
      <c r="BB11" s="67">
        <f>AK11*BC11</f>
        <v>0</v>
      </c>
      <c r="BC11" s="69">
        <v>0</v>
      </c>
      <c r="BD11" s="67">
        <f>AO11*BE11</f>
        <v>0</v>
      </c>
      <c r="BE11" s="69">
        <v>0</v>
      </c>
      <c r="BF11" s="67">
        <f>AO11*BG11</f>
        <v>0</v>
      </c>
      <c r="BG11" s="69">
        <v>0</v>
      </c>
      <c r="BH11" s="71">
        <f>+K11+M11+O11+Q11+S11+U11+W11+Y11+AA11+AC11+AE11+AG11+AI11+AK11+AM11+AO11+AQ11+AS11+AU11+AW11+AY11+BA11+BC11+BE11+BG11</f>
        <v>1</v>
      </c>
      <c r="BI11" s="484"/>
    </row>
    <row r="12" spans="1:61" ht="12.75">
      <c r="A12" s="300"/>
      <c r="B12" s="324"/>
      <c r="C12" s="325"/>
      <c r="D12" s="326"/>
      <c r="E12" s="327"/>
      <c r="F12" s="328"/>
      <c r="G12" s="329"/>
      <c r="H12" s="330">
        <v>1</v>
      </c>
      <c r="I12" s="72">
        <f t="shared" si="0"/>
        <v>0</v>
      </c>
      <c r="J12" s="73">
        <f>$I12*K12</f>
        <v>0</v>
      </c>
      <c r="K12" s="295"/>
      <c r="L12" s="74">
        <f>$I12*M12</f>
        <v>0</v>
      </c>
      <c r="M12" s="295"/>
      <c r="N12" s="73">
        <f aca="true" t="shared" si="1" ref="L12:N21">$I12*O12</f>
        <v>0</v>
      </c>
      <c r="O12" s="295"/>
      <c r="P12" s="74">
        <f>$I12*Q12</f>
        <v>0</v>
      </c>
      <c r="Q12" s="295"/>
      <c r="R12" s="74">
        <f>$I12*S12</f>
        <v>0</v>
      </c>
      <c r="S12" s="295"/>
      <c r="T12" s="74">
        <f>$I12*U12</f>
        <v>0</v>
      </c>
      <c r="U12" s="295"/>
      <c r="V12" s="74">
        <f>$I12*W12</f>
        <v>0</v>
      </c>
      <c r="W12" s="295"/>
      <c r="X12" s="74">
        <f>$I12*Y12</f>
        <v>0</v>
      </c>
      <c r="Y12" s="295"/>
      <c r="Z12" s="74">
        <f>$I12*AA12</f>
        <v>0</v>
      </c>
      <c r="AA12" s="295"/>
      <c r="AB12" s="74">
        <f>$I12*AC12</f>
        <v>0</v>
      </c>
      <c r="AC12" s="295"/>
      <c r="AD12" s="74">
        <f>$I12*AE12</f>
        <v>0</v>
      </c>
      <c r="AE12" s="295"/>
      <c r="AF12" s="74">
        <f>$I12*AG12</f>
        <v>0</v>
      </c>
      <c r="AG12" s="295"/>
      <c r="AH12" s="74">
        <f>$I12*AI12</f>
        <v>0</v>
      </c>
      <c r="AI12" s="295"/>
      <c r="AJ12" s="74">
        <f>$I12*AK12</f>
        <v>0</v>
      </c>
      <c r="AK12" s="295"/>
      <c r="AL12" s="74">
        <f>$I12*AM12</f>
        <v>0</v>
      </c>
      <c r="AM12" s="295"/>
      <c r="AN12" s="74">
        <f>$I12*AO12</f>
        <v>0</v>
      </c>
      <c r="AO12" s="295"/>
      <c r="AP12" s="74">
        <f>$I12*AQ12</f>
        <v>0</v>
      </c>
      <c r="AQ12" s="295"/>
      <c r="AR12" s="74">
        <f>$I12*AS12</f>
        <v>0</v>
      </c>
      <c r="AS12" s="295"/>
      <c r="AT12" s="74">
        <f>$I12*AU12</f>
        <v>0</v>
      </c>
      <c r="AU12" s="295"/>
      <c r="AV12" s="74">
        <f>$I12*AW12</f>
        <v>0</v>
      </c>
      <c r="AW12" s="295"/>
      <c r="AX12" s="74">
        <f>$I12*AY12</f>
        <v>0</v>
      </c>
      <c r="AY12" s="295"/>
      <c r="AZ12" s="74">
        <f>$I12*BA12</f>
        <v>0</v>
      </c>
      <c r="BA12" s="295"/>
      <c r="BB12" s="74">
        <f>$I12*BC12</f>
        <v>0</v>
      </c>
      <c r="BC12" s="295"/>
      <c r="BD12" s="74">
        <f>$I12*BE12</f>
        <v>0</v>
      </c>
      <c r="BE12" s="295"/>
      <c r="BF12" s="74">
        <f>$I12*BG12</f>
        <v>0</v>
      </c>
      <c r="BG12" s="295"/>
      <c r="BH12" s="75">
        <f>+K12+M12+O12+Q12+S12+U12+W12+Y12+AA12+AC12+AE12+AG12+AI12+AK12+AM12+AO12+AQ12+AS12+AU12+AW12+AY12+BA12+BC12+BE12+BG12</f>
        <v>0</v>
      </c>
      <c r="BI12" s="76"/>
    </row>
    <row r="13" spans="1:61" ht="12.75">
      <c r="A13" s="304"/>
      <c r="B13" s="324"/>
      <c r="C13" s="331"/>
      <c r="D13" s="326"/>
      <c r="E13" s="332"/>
      <c r="F13" s="328"/>
      <c r="G13" s="302"/>
      <c r="H13" s="330">
        <v>1</v>
      </c>
      <c r="I13" s="77">
        <f t="shared" si="0"/>
        <v>0</v>
      </c>
      <c r="J13" s="73">
        <f>$I13*K13</f>
        <v>0</v>
      </c>
      <c r="K13" s="295"/>
      <c r="L13" s="74">
        <f>$I13*M13</f>
        <v>0</v>
      </c>
      <c r="M13" s="295"/>
      <c r="N13" s="73">
        <f>$I13*O13</f>
        <v>0</v>
      </c>
      <c r="O13" s="295"/>
      <c r="P13" s="74">
        <f>$I13*Q13</f>
        <v>0</v>
      </c>
      <c r="Q13" s="295"/>
      <c r="R13" s="74">
        <f>$I13*S13</f>
        <v>0</v>
      </c>
      <c r="S13" s="295"/>
      <c r="T13" s="74">
        <f>$I13*U13</f>
        <v>0</v>
      </c>
      <c r="U13" s="295"/>
      <c r="V13" s="74">
        <f>$I13*W13</f>
        <v>0</v>
      </c>
      <c r="W13" s="295"/>
      <c r="X13" s="74">
        <f>$I13*Y13</f>
        <v>0</v>
      </c>
      <c r="Y13" s="295"/>
      <c r="Z13" s="74">
        <f>$I13*AA13</f>
        <v>0</v>
      </c>
      <c r="AA13" s="295"/>
      <c r="AB13" s="74">
        <f>$I13*AC13</f>
        <v>0</v>
      </c>
      <c r="AC13" s="295"/>
      <c r="AD13" s="74">
        <f>$I13*AE13</f>
        <v>0</v>
      </c>
      <c r="AE13" s="295"/>
      <c r="AF13" s="74">
        <f>$I13*AG13</f>
        <v>0</v>
      </c>
      <c r="AG13" s="295"/>
      <c r="AH13" s="74">
        <f>$I13*AI13</f>
        <v>0</v>
      </c>
      <c r="AI13" s="295"/>
      <c r="AJ13" s="74">
        <f>$I13*AK13</f>
        <v>0</v>
      </c>
      <c r="AK13" s="295"/>
      <c r="AL13" s="74">
        <f>$I13*AM13</f>
        <v>0</v>
      </c>
      <c r="AM13" s="295"/>
      <c r="AN13" s="74">
        <f>$I13*AO13</f>
        <v>0</v>
      </c>
      <c r="AO13" s="295"/>
      <c r="AP13" s="74">
        <f>$I13*AQ13</f>
        <v>0</v>
      </c>
      <c r="AQ13" s="295"/>
      <c r="AR13" s="74">
        <f>$I13*AS13</f>
        <v>0</v>
      </c>
      <c r="AS13" s="295"/>
      <c r="AT13" s="74">
        <f>$I13*AU13</f>
        <v>0</v>
      </c>
      <c r="AU13" s="295"/>
      <c r="AV13" s="74">
        <f>$I13*AW13</f>
        <v>0</v>
      </c>
      <c r="AW13" s="295"/>
      <c r="AX13" s="74">
        <f>$I13*AY13</f>
        <v>0</v>
      </c>
      <c r="AY13" s="295"/>
      <c r="AZ13" s="74">
        <f>$I13*BA13</f>
        <v>0</v>
      </c>
      <c r="BA13" s="295"/>
      <c r="BB13" s="74">
        <f>$I13*BC13</f>
        <v>0</v>
      </c>
      <c r="BC13" s="295"/>
      <c r="BD13" s="74">
        <f>$I13*BE13</f>
        <v>0</v>
      </c>
      <c r="BE13" s="295"/>
      <c r="BF13" s="74">
        <f>$I13*BG13</f>
        <v>0</v>
      </c>
      <c r="BG13" s="295"/>
      <c r="BH13" s="75">
        <f aca="true" t="shared" si="2" ref="BH13:BH21">+K13+M13+O13+Q13+S13+U13+W13+Y13+AA13+AC13+AE13+AG13+AI13+AK13+AM13+AO13+AQ13+AS13+AU13+AW13+AY13+BA13+BC13+BE13+BG13</f>
        <v>0</v>
      </c>
      <c r="BI13" s="76"/>
    </row>
    <row r="14" spans="1:61" ht="12.75">
      <c r="A14" s="304"/>
      <c r="B14" s="324"/>
      <c r="C14" s="331"/>
      <c r="D14" s="326"/>
      <c r="E14" s="332"/>
      <c r="F14" s="328"/>
      <c r="G14" s="302"/>
      <c r="H14" s="330">
        <v>1</v>
      </c>
      <c r="I14" s="77">
        <f t="shared" si="0"/>
        <v>0</v>
      </c>
      <c r="J14" s="73">
        <f>$I14*K14</f>
        <v>0</v>
      </c>
      <c r="K14" s="295"/>
      <c r="L14" s="74">
        <f>$I14*M14</f>
        <v>0</v>
      </c>
      <c r="M14" s="295"/>
      <c r="N14" s="73">
        <f>$I14*O14</f>
        <v>0</v>
      </c>
      <c r="O14" s="295"/>
      <c r="P14" s="74">
        <f>$I14*Q14</f>
        <v>0</v>
      </c>
      <c r="Q14" s="295"/>
      <c r="R14" s="74">
        <f>$I14*S14</f>
        <v>0</v>
      </c>
      <c r="S14" s="295"/>
      <c r="T14" s="74">
        <f>$I14*U14</f>
        <v>0</v>
      </c>
      <c r="U14" s="295"/>
      <c r="V14" s="74">
        <f>$I14*W14</f>
        <v>0</v>
      </c>
      <c r="W14" s="295"/>
      <c r="X14" s="74">
        <f>$I14*Y14</f>
        <v>0</v>
      </c>
      <c r="Y14" s="295"/>
      <c r="Z14" s="74">
        <f>$I14*AA14</f>
        <v>0</v>
      </c>
      <c r="AA14" s="295"/>
      <c r="AB14" s="74">
        <f>$I14*AC14</f>
        <v>0</v>
      </c>
      <c r="AC14" s="295"/>
      <c r="AD14" s="74">
        <f>$I14*AE14</f>
        <v>0</v>
      </c>
      <c r="AE14" s="295"/>
      <c r="AF14" s="74">
        <f>$I14*AG14</f>
        <v>0</v>
      </c>
      <c r="AG14" s="295"/>
      <c r="AH14" s="74">
        <f>$I14*AI14</f>
        <v>0</v>
      </c>
      <c r="AI14" s="295"/>
      <c r="AJ14" s="74">
        <f>$I14*AK14</f>
        <v>0</v>
      </c>
      <c r="AK14" s="295"/>
      <c r="AL14" s="74">
        <f>$I14*AM14</f>
        <v>0</v>
      </c>
      <c r="AM14" s="295"/>
      <c r="AN14" s="74">
        <f>$I14*AO14</f>
        <v>0</v>
      </c>
      <c r="AO14" s="295"/>
      <c r="AP14" s="74">
        <f>$I14*AQ14</f>
        <v>0</v>
      </c>
      <c r="AQ14" s="295"/>
      <c r="AR14" s="74">
        <f>$I14*AS14</f>
        <v>0</v>
      </c>
      <c r="AS14" s="295"/>
      <c r="AT14" s="74">
        <f>$I14*AU14</f>
        <v>0</v>
      </c>
      <c r="AU14" s="295"/>
      <c r="AV14" s="74">
        <f>$I14*AW14</f>
        <v>0</v>
      </c>
      <c r="AW14" s="295"/>
      <c r="AX14" s="74">
        <f>$I14*AY14</f>
        <v>0</v>
      </c>
      <c r="AY14" s="295"/>
      <c r="AZ14" s="74">
        <f>$I14*BA14</f>
        <v>0</v>
      </c>
      <c r="BA14" s="295"/>
      <c r="BB14" s="74">
        <f>$I14*BC14</f>
        <v>0</v>
      </c>
      <c r="BC14" s="295"/>
      <c r="BD14" s="74">
        <f>$I14*BE14</f>
        <v>0</v>
      </c>
      <c r="BE14" s="295"/>
      <c r="BF14" s="74">
        <f>$I14*BG14</f>
        <v>0</v>
      </c>
      <c r="BG14" s="295"/>
      <c r="BH14" s="75">
        <f t="shared" si="2"/>
        <v>0</v>
      </c>
      <c r="BI14" s="76"/>
    </row>
    <row r="15" spans="1:61" ht="12.75">
      <c r="A15" s="304"/>
      <c r="B15" s="324"/>
      <c r="C15" s="333"/>
      <c r="D15" s="334"/>
      <c r="E15" s="332"/>
      <c r="F15" s="328"/>
      <c r="G15" s="302"/>
      <c r="H15" s="330">
        <v>1</v>
      </c>
      <c r="I15" s="77">
        <f t="shared" si="0"/>
        <v>0</v>
      </c>
      <c r="J15" s="73">
        <f aca="true" t="shared" si="3" ref="J15:J21">$I15*K15</f>
        <v>0</v>
      </c>
      <c r="K15" s="295"/>
      <c r="L15" s="74">
        <f t="shared" si="1"/>
        <v>0</v>
      </c>
      <c r="M15" s="295"/>
      <c r="N15" s="73">
        <f t="shared" si="1"/>
        <v>0</v>
      </c>
      <c r="O15" s="295"/>
      <c r="P15" s="74">
        <f aca="true" t="shared" si="4" ref="P15:P21">$I15*Q15</f>
        <v>0</v>
      </c>
      <c r="Q15" s="295"/>
      <c r="R15" s="74">
        <f aca="true" t="shared" si="5" ref="R15:R21">$I15*S15</f>
        <v>0</v>
      </c>
      <c r="S15" s="295"/>
      <c r="T15" s="74">
        <f aca="true" t="shared" si="6" ref="T15:T21">$I15*U15</f>
        <v>0</v>
      </c>
      <c r="U15" s="295"/>
      <c r="V15" s="74">
        <f aca="true" t="shared" si="7" ref="V15:V21">$I15*W15</f>
        <v>0</v>
      </c>
      <c r="W15" s="295"/>
      <c r="X15" s="74">
        <f aca="true" t="shared" si="8" ref="X15:X21">$I15*Y15</f>
        <v>0</v>
      </c>
      <c r="Y15" s="295"/>
      <c r="Z15" s="74">
        <f aca="true" t="shared" si="9" ref="Z15:Z21">$I15*AA15</f>
        <v>0</v>
      </c>
      <c r="AA15" s="295"/>
      <c r="AB15" s="74">
        <f aca="true" t="shared" si="10" ref="AB15:AB21">$I15*AC15</f>
        <v>0</v>
      </c>
      <c r="AC15" s="295"/>
      <c r="AD15" s="74">
        <f aca="true" t="shared" si="11" ref="AD15:AD21">$I15*AE15</f>
        <v>0</v>
      </c>
      <c r="AE15" s="295"/>
      <c r="AF15" s="74">
        <f aca="true" t="shared" si="12" ref="AF15:AF21">$I15*AG15</f>
        <v>0</v>
      </c>
      <c r="AG15" s="295"/>
      <c r="AH15" s="74">
        <f aca="true" t="shared" si="13" ref="AH15:AH21">$I15*AI15</f>
        <v>0</v>
      </c>
      <c r="AI15" s="295"/>
      <c r="AJ15" s="74">
        <f aca="true" t="shared" si="14" ref="AJ15:AJ21">$I15*AK15</f>
        <v>0</v>
      </c>
      <c r="AK15" s="295"/>
      <c r="AL15" s="74">
        <f aca="true" t="shared" si="15" ref="AL15:AL21">$I15*AM15</f>
        <v>0</v>
      </c>
      <c r="AM15" s="295"/>
      <c r="AN15" s="74">
        <f aca="true" t="shared" si="16" ref="AN15:AN21">$I15*AO15</f>
        <v>0</v>
      </c>
      <c r="AO15" s="295"/>
      <c r="AP15" s="74">
        <f aca="true" t="shared" si="17" ref="AP15:AP21">$I15*AQ15</f>
        <v>0</v>
      </c>
      <c r="AQ15" s="295"/>
      <c r="AR15" s="74">
        <f aca="true" t="shared" si="18" ref="AR15:AR21">$I15*AS15</f>
        <v>0</v>
      </c>
      <c r="AS15" s="295"/>
      <c r="AT15" s="74">
        <f aca="true" t="shared" si="19" ref="AT15:AT21">$I15*AU15</f>
        <v>0</v>
      </c>
      <c r="AU15" s="295"/>
      <c r="AV15" s="74">
        <f aca="true" t="shared" si="20" ref="AV15:AV21">$I15*AW15</f>
        <v>0</v>
      </c>
      <c r="AW15" s="295"/>
      <c r="AX15" s="74">
        <f aca="true" t="shared" si="21" ref="AX15:AX21">$I15*AY15</f>
        <v>0</v>
      </c>
      <c r="AY15" s="295"/>
      <c r="AZ15" s="74">
        <f aca="true" t="shared" si="22" ref="AZ15:AZ21">$I15*BA15</f>
        <v>0</v>
      </c>
      <c r="BA15" s="295"/>
      <c r="BB15" s="74">
        <f aca="true" t="shared" si="23" ref="BB15:BB21">$I15*BC15</f>
        <v>0</v>
      </c>
      <c r="BC15" s="295"/>
      <c r="BD15" s="74">
        <f aca="true" t="shared" si="24" ref="BD15:BD21">$I15*BE15</f>
        <v>0</v>
      </c>
      <c r="BE15" s="295"/>
      <c r="BF15" s="74">
        <f aca="true" t="shared" si="25" ref="BF15:BF21">$I15*BG15</f>
        <v>0</v>
      </c>
      <c r="BG15" s="295"/>
      <c r="BH15" s="75">
        <f t="shared" si="2"/>
        <v>0</v>
      </c>
      <c r="BI15" s="76"/>
    </row>
    <row r="16" spans="1:61" ht="12.75">
      <c r="A16" s="304"/>
      <c r="B16" s="324"/>
      <c r="C16" s="333"/>
      <c r="D16" s="334"/>
      <c r="E16" s="332"/>
      <c r="F16" s="328"/>
      <c r="G16" s="302"/>
      <c r="H16" s="330">
        <v>1</v>
      </c>
      <c r="I16" s="77">
        <f t="shared" si="0"/>
        <v>0</v>
      </c>
      <c r="J16" s="73">
        <f t="shared" si="3"/>
        <v>0</v>
      </c>
      <c r="K16" s="295"/>
      <c r="L16" s="74">
        <f t="shared" si="1"/>
        <v>0</v>
      </c>
      <c r="M16" s="295"/>
      <c r="N16" s="73">
        <f t="shared" si="1"/>
        <v>0</v>
      </c>
      <c r="O16" s="295"/>
      <c r="P16" s="74">
        <f t="shared" si="4"/>
        <v>0</v>
      </c>
      <c r="Q16" s="295"/>
      <c r="R16" s="74">
        <f t="shared" si="5"/>
        <v>0</v>
      </c>
      <c r="S16" s="295"/>
      <c r="T16" s="74">
        <f t="shared" si="6"/>
        <v>0</v>
      </c>
      <c r="U16" s="295"/>
      <c r="V16" s="74">
        <f t="shared" si="7"/>
        <v>0</v>
      </c>
      <c r="W16" s="295"/>
      <c r="X16" s="74">
        <f t="shared" si="8"/>
        <v>0</v>
      </c>
      <c r="Y16" s="295"/>
      <c r="Z16" s="74">
        <f t="shared" si="9"/>
        <v>0</v>
      </c>
      <c r="AA16" s="295"/>
      <c r="AB16" s="74">
        <f t="shared" si="10"/>
        <v>0</v>
      </c>
      <c r="AC16" s="295"/>
      <c r="AD16" s="74">
        <f t="shared" si="11"/>
        <v>0</v>
      </c>
      <c r="AE16" s="295"/>
      <c r="AF16" s="74">
        <f t="shared" si="12"/>
        <v>0</v>
      </c>
      <c r="AG16" s="295"/>
      <c r="AH16" s="74">
        <f t="shared" si="13"/>
        <v>0</v>
      </c>
      <c r="AI16" s="295"/>
      <c r="AJ16" s="74">
        <f t="shared" si="14"/>
        <v>0</v>
      </c>
      <c r="AK16" s="295"/>
      <c r="AL16" s="74">
        <f t="shared" si="15"/>
        <v>0</v>
      </c>
      <c r="AM16" s="295"/>
      <c r="AN16" s="74">
        <f t="shared" si="16"/>
        <v>0</v>
      </c>
      <c r="AO16" s="295"/>
      <c r="AP16" s="74">
        <f t="shared" si="17"/>
        <v>0</v>
      </c>
      <c r="AQ16" s="295"/>
      <c r="AR16" s="74">
        <f t="shared" si="18"/>
        <v>0</v>
      </c>
      <c r="AS16" s="295"/>
      <c r="AT16" s="74">
        <f t="shared" si="19"/>
        <v>0</v>
      </c>
      <c r="AU16" s="295"/>
      <c r="AV16" s="74">
        <f t="shared" si="20"/>
        <v>0</v>
      </c>
      <c r="AW16" s="295"/>
      <c r="AX16" s="74">
        <f t="shared" si="21"/>
        <v>0</v>
      </c>
      <c r="AY16" s="295"/>
      <c r="AZ16" s="74">
        <f t="shared" si="22"/>
        <v>0</v>
      </c>
      <c r="BA16" s="295"/>
      <c r="BB16" s="74">
        <f t="shared" si="23"/>
        <v>0</v>
      </c>
      <c r="BC16" s="295"/>
      <c r="BD16" s="74">
        <f t="shared" si="24"/>
        <v>0</v>
      </c>
      <c r="BE16" s="295"/>
      <c r="BF16" s="74">
        <f t="shared" si="25"/>
        <v>0</v>
      </c>
      <c r="BG16" s="295"/>
      <c r="BH16" s="75">
        <f t="shared" si="2"/>
        <v>0</v>
      </c>
      <c r="BI16" s="76"/>
    </row>
    <row r="17" spans="1:61" ht="12.75">
      <c r="A17" s="304"/>
      <c r="B17" s="324"/>
      <c r="C17" s="333"/>
      <c r="D17" s="334"/>
      <c r="E17" s="332"/>
      <c r="F17" s="328"/>
      <c r="G17" s="302"/>
      <c r="H17" s="330">
        <v>1</v>
      </c>
      <c r="I17" s="77">
        <f t="shared" si="0"/>
        <v>0</v>
      </c>
      <c r="J17" s="73">
        <f t="shared" si="3"/>
        <v>0</v>
      </c>
      <c r="K17" s="295"/>
      <c r="L17" s="74">
        <f t="shared" si="1"/>
        <v>0</v>
      </c>
      <c r="M17" s="295"/>
      <c r="N17" s="73">
        <f t="shared" si="1"/>
        <v>0</v>
      </c>
      <c r="O17" s="295"/>
      <c r="P17" s="74">
        <f t="shared" si="4"/>
        <v>0</v>
      </c>
      <c r="Q17" s="295"/>
      <c r="R17" s="74">
        <f t="shared" si="5"/>
        <v>0</v>
      </c>
      <c r="S17" s="295"/>
      <c r="T17" s="74">
        <f t="shared" si="6"/>
        <v>0</v>
      </c>
      <c r="U17" s="295"/>
      <c r="V17" s="74">
        <f t="shared" si="7"/>
        <v>0</v>
      </c>
      <c r="W17" s="295"/>
      <c r="X17" s="74">
        <f t="shared" si="8"/>
        <v>0</v>
      </c>
      <c r="Y17" s="295"/>
      <c r="Z17" s="74">
        <f t="shared" si="9"/>
        <v>0</v>
      </c>
      <c r="AA17" s="295"/>
      <c r="AB17" s="74">
        <f t="shared" si="10"/>
        <v>0</v>
      </c>
      <c r="AC17" s="295"/>
      <c r="AD17" s="74">
        <f t="shared" si="11"/>
        <v>0</v>
      </c>
      <c r="AE17" s="295"/>
      <c r="AF17" s="74">
        <f t="shared" si="12"/>
        <v>0</v>
      </c>
      <c r="AG17" s="295"/>
      <c r="AH17" s="74">
        <f t="shared" si="13"/>
        <v>0</v>
      </c>
      <c r="AI17" s="295"/>
      <c r="AJ17" s="74">
        <f t="shared" si="14"/>
        <v>0</v>
      </c>
      <c r="AK17" s="295"/>
      <c r="AL17" s="74">
        <f t="shared" si="15"/>
        <v>0</v>
      </c>
      <c r="AM17" s="295"/>
      <c r="AN17" s="74">
        <f t="shared" si="16"/>
        <v>0</v>
      </c>
      <c r="AO17" s="295"/>
      <c r="AP17" s="74">
        <f t="shared" si="17"/>
        <v>0</v>
      </c>
      <c r="AQ17" s="295"/>
      <c r="AR17" s="74">
        <f t="shared" si="18"/>
        <v>0</v>
      </c>
      <c r="AS17" s="295"/>
      <c r="AT17" s="74">
        <f t="shared" si="19"/>
        <v>0</v>
      </c>
      <c r="AU17" s="295"/>
      <c r="AV17" s="74">
        <f t="shared" si="20"/>
        <v>0</v>
      </c>
      <c r="AW17" s="295"/>
      <c r="AX17" s="74">
        <f t="shared" si="21"/>
        <v>0</v>
      </c>
      <c r="AY17" s="295"/>
      <c r="AZ17" s="74">
        <f t="shared" si="22"/>
        <v>0</v>
      </c>
      <c r="BA17" s="295"/>
      <c r="BB17" s="74">
        <f t="shared" si="23"/>
        <v>0</v>
      </c>
      <c r="BC17" s="295"/>
      <c r="BD17" s="74">
        <f t="shared" si="24"/>
        <v>0</v>
      </c>
      <c r="BE17" s="295"/>
      <c r="BF17" s="74">
        <f t="shared" si="25"/>
        <v>0</v>
      </c>
      <c r="BG17" s="295"/>
      <c r="BH17" s="75">
        <f t="shared" si="2"/>
        <v>0</v>
      </c>
      <c r="BI17" s="76"/>
    </row>
    <row r="18" spans="1:61" ht="12.75">
      <c r="A18" s="304"/>
      <c r="B18" s="324"/>
      <c r="C18" s="333"/>
      <c r="D18" s="334"/>
      <c r="E18" s="332"/>
      <c r="F18" s="328"/>
      <c r="G18" s="302"/>
      <c r="H18" s="330">
        <v>1</v>
      </c>
      <c r="I18" s="77">
        <f t="shared" si="0"/>
        <v>0</v>
      </c>
      <c r="J18" s="73">
        <f t="shared" si="3"/>
        <v>0</v>
      </c>
      <c r="K18" s="295"/>
      <c r="L18" s="74">
        <f t="shared" si="1"/>
        <v>0</v>
      </c>
      <c r="M18" s="295"/>
      <c r="N18" s="73">
        <f t="shared" si="1"/>
        <v>0</v>
      </c>
      <c r="O18" s="295"/>
      <c r="P18" s="74">
        <f t="shared" si="4"/>
        <v>0</v>
      </c>
      <c r="Q18" s="295"/>
      <c r="R18" s="74">
        <f t="shared" si="5"/>
        <v>0</v>
      </c>
      <c r="S18" s="295"/>
      <c r="T18" s="74">
        <f t="shared" si="6"/>
        <v>0</v>
      </c>
      <c r="U18" s="295"/>
      <c r="V18" s="74">
        <f t="shared" si="7"/>
        <v>0</v>
      </c>
      <c r="W18" s="295"/>
      <c r="X18" s="74">
        <f t="shared" si="8"/>
        <v>0</v>
      </c>
      <c r="Y18" s="295"/>
      <c r="Z18" s="74">
        <f t="shared" si="9"/>
        <v>0</v>
      </c>
      <c r="AA18" s="295"/>
      <c r="AB18" s="74">
        <f t="shared" si="10"/>
        <v>0</v>
      </c>
      <c r="AC18" s="295"/>
      <c r="AD18" s="74">
        <f t="shared" si="11"/>
        <v>0</v>
      </c>
      <c r="AE18" s="295"/>
      <c r="AF18" s="74">
        <f t="shared" si="12"/>
        <v>0</v>
      </c>
      <c r="AG18" s="295"/>
      <c r="AH18" s="74">
        <f t="shared" si="13"/>
        <v>0</v>
      </c>
      <c r="AI18" s="295"/>
      <c r="AJ18" s="74">
        <f t="shared" si="14"/>
        <v>0</v>
      </c>
      <c r="AK18" s="295"/>
      <c r="AL18" s="74">
        <f t="shared" si="15"/>
        <v>0</v>
      </c>
      <c r="AM18" s="295"/>
      <c r="AN18" s="74">
        <f t="shared" si="16"/>
        <v>0</v>
      </c>
      <c r="AO18" s="295"/>
      <c r="AP18" s="74">
        <f t="shared" si="17"/>
        <v>0</v>
      </c>
      <c r="AQ18" s="295"/>
      <c r="AR18" s="74">
        <f t="shared" si="18"/>
        <v>0</v>
      </c>
      <c r="AS18" s="295"/>
      <c r="AT18" s="74">
        <f t="shared" si="19"/>
        <v>0</v>
      </c>
      <c r="AU18" s="295"/>
      <c r="AV18" s="74">
        <f t="shared" si="20"/>
        <v>0</v>
      </c>
      <c r="AW18" s="295"/>
      <c r="AX18" s="74">
        <f t="shared" si="21"/>
        <v>0</v>
      </c>
      <c r="AY18" s="295"/>
      <c r="AZ18" s="74">
        <f t="shared" si="22"/>
        <v>0</v>
      </c>
      <c r="BA18" s="295"/>
      <c r="BB18" s="74">
        <f t="shared" si="23"/>
        <v>0</v>
      </c>
      <c r="BC18" s="295"/>
      <c r="BD18" s="74">
        <f t="shared" si="24"/>
        <v>0</v>
      </c>
      <c r="BE18" s="295"/>
      <c r="BF18" s="74">
        <f t="shared" si="25"/>
        <v>0</v>
      </c>
      <c r="BG18" s="295"/>
      <c r="BH18" s="75">
        <f t="shared" si="2"/>
        <v>0</v>
      </c>
      <c r="BI18" s="76"/>
    </row>
    <row r="19" spans="1:61" ht="12.75">
      <c r="A19" s="304"/>
      <c r="B19" s="324"/>
      <c r="C19" s="333"/>
      <c r="D19" s="334"/>
      <c r="E19" s="332"/>
      <c r="F19" s="328"/>
      <c r="G19" s="302"/>
      <c r="H19" s="330">
        <v>1</v>
      </c>
      <c r="I19" s="77">
        <f t="shared" si="0"/>
        <v>0</v>
      </c>
      <c r="J19" s="73">
        <f t="shared" si="3"/>
        <v>0</v>
      </c>
      <c r="K19" s="295"/>
      <c r="L19" s="74">
        <f t="shared" si="1"/>
        <v>0</v>
      </c>
      <c r="M19" s="295"/>
      <c r="N19" s="73">
        <f t="shared" si="1"/>
        <v>0</v>
      </c>
      <c r="O19" s="295"/>
      <c r="P19" s="74">
        <f t="shared" si="4"/>
        <v>0</v>
      </c>
      <c r="Q19" s="295"/>
      <c r="R19" s="74">
        <f t="shared" si="5"/>
        <v>0</v>
      </c>
      <c r="S19" s="295"/>
      <c r="T19" s="74">
        <f t="shared" si="6"/>
        <v>0</v>
      </c>
      <c r="U19" s="295"/>
      <c r="V19" s="74">
        <f t="shared" si="7"/>
        <v>0</v>
      </c>
      <c r="W19" s="295"/>
      <c r="X19" s="74">
        <f t="shared" si="8"/>
        <v>0</v>
      </c>
      <c r="Y19" s="295"/>
      <c r="Z19" s="74">
        <f t="shared" si="9"/>
        <v>0</v>
      </c>
      <c r="AA19" s="295"/>
      <c r="AB19" s="74">
        <f t="shared" si="10"/>
        <v>0</v>
      </c>
      <c r="AC19" s="295"/>
      <c r="AD19" s="74">
        <f t="shared" si="11"/>
        <v>0</v>
      </c>
      <c r="AE19" s="295"/>
      <c r="AF19" s="74">
        <f t="shared" si="12"/>
        <v>0</v>
      </c>
      <c r="AG19" s="295"/>
      <c r="AH19" s="74">
        <f t="shared" si="13"/>
        <v>0</v>
      </c>
      <c r="AI19" s="295"/>
      <c r="AJ19" s="74">
        <f t="shared" si="14"/>
        <v>0</v>
      </c>
      <c r="AK19" s="295"/>
      <c r="AL19" s="74">
        <f t="shared" si="15"/>
        <v>0</v>
      </c>
      <c r="AM19" s="295"/>
      <c r="AN19" s="74">
        <f t="shared" si="16"/>
        <v>0</v>
      </c>
      <c r="AO19" s="295"/>
      <c r="AP19" s="74">
        <f t="shared" si="17"/>
        <v>0</v>
      </c>
      <c r="AQ19" s="295"/>
      <c r="AR19" s="74">
        <f t="shared" si="18"/>
        <v>0</v>
      </c>
      <c r="AS19" s="295"/>
      <c r="AT19" s="74">
        <f t="shared" si="19"/>
        <v>0</v>
      </c>
      <c r="AU19" s="295"/>
      <c r="AV19" s="74">
        <f t="shared" si="20"/>
        <v>0</v>
      </c>
      <c r="AW19" s="295"/>
      <c r="AX19" s="74">
        <f t="shared" si="21"/>
        <v>0</v>
      </c>
      <c r="AY19" s="295"/>
      <c r="AZ19" s="74">
        <f t="shared" si="22"/>
        <v>0</v>
      </c>
      <c r="BA19" s="295"/>
      <c r="BB19" s="74">
        <f t="shared" si="23"/>
        <v>0</v>
      </c>
      <c r="BC19" s="295"/>
      <c r="BD19" s="74">
        <f t="shared" si="24"/>
        <v>0</v>
      </c>
      <c r="BE19" s="295"/>
      <c r="BF19" s="74">
        <f t="shared" si="25"/>
        <v>0</v>
      </c>
      <c r="BG19" s="295"/>
      <c r="BH19" s="75">
        <f t="shared" si="2"/>
        <v>0</v>
      </c>
      <c r="BI19" s="76"/>
    </row>
    <row r="20" spans="1:61" ht="12.75">
      <c r="A20" s="304"/>
      <c r="B20" s="324"/>
      <c r="C20" s="333"/>
      <c r="D20" s="334"/>
      <c r="E20" s="332"/>
      <c r="F20" s="328"/>
      <c r="G20" s="302"/>
      <c r="H20" s="330">
        <v>1</v>
      </c>
      <c r="I20" s="77">
        <f t="shared" si="0"/>
        <v>0</v>
      </c>
      <c r="J20" s="73">
        <f t="shared" si="3"/>
        <v>0</v>
      </c>
      <c r="K20" s="295"/>
      <c r="L20" s="74">
        <f t="shared" si="1"/>
        <v>0</v>
      </c>
      <c r="M20" s="295"/>
      <c r="N20" s="73">
        <f t="shared" si="1"/>
        <v>0</v>
      </c>
      <c r="O20" s="295"/>
      <c r="P20" s="74">
        <f t="shared" si="4"/>
        <v>0</v>
      </c>
      <c r="Q20" s="295"/>
      <c r="R20" s="74">
        <f t="shared" si="5"/>
        <v>0</v>
      </c>
      <c r="S20" s="295"/>
      <c r="T20" s="74">
        <f t="shared" si="6"/>
        <v>0</v>
      </c>
      <c r="U20" s="295"/>
      <c r="V20" s="74">
        <f t="shared" si="7"/>
        <v>0</v>
      </c>
      <c r="W20" s="295"/>
      <c r="X20" s="74">
        <f t="shared" si="8"/>
        <v>0</v>
      </c>
      <c r="Y20" s="295"/>
      <c r="Z20" s="74">
        <f t="shared" si="9"/>
        <v>0</v>
      </c>
      <c r="AA20" s="295"/>
      <c r="AB20" s="74">
        <f t="shared" si="10"/>
        <v>0</v>
      </c>
      <c r="AC20" s="295"/>
      <c r="AD20" s="74">
        <f t="shared" si="11"/>
        <v>0</v>
      </c>
      <c r="AE20" s="295"/>
      <c r="AF20" s="74">
        <f t="shared" si="12"/>
        <v>0</v>
      </c>
      <c r="AG20" s="295"/>
      <c r="AH20" s="74">
        <f t="shared" si="13"/>
        <v>0</v>
      </c>
      <c r="AI20" s="295"/>
      <c r="AJ20" s="74">
        <f t="shared" si="14"/>
        <v>0</v>
      </c>
      <c r="AK20" s="295"/>
      <c r="AL20" s="74">
        <f t="shared" si="15"/>
        <v>0</v>
      </c>
      <c r="AM20" s="295"/>
      <c r="AN20" s="74">
        <f t="shared" si="16"/>
        <v>0</v>
      </c>
      <c r="AO20" s="295"/>
      <c r="AP20" s="74">
        <f t="shared" si="17"/>
        <v>0</v>
      </c>
      <c r="AQ20" s="295"/>
      <c r="AR20" s="74">
        <f t="shared" si="18"/>
        <v>0</v>
      </c>
      <c r="AS20" s="295"/>
      <c r="AT20" s="74">
        <f t="shared" si="19"/>
        <v>0</v>
      </c>
      <c r="AU20" s="295"/>
      <c r="AV20" s="74">
        <f t="shared" si="20"/>
        <v>0</v>
      </c>
      <c r="AW20" s="295"/>
      <c r="AX20" s="74">
        <f t="shared" si="21"/>
        <v>0</v>
      </c>
      <c r="AY20" s="295"/>
      <c r="AZ20" s="74">
        <f t="shared" si="22"/>
        <v>0</v>
      </c>
      <c r="BA20" s="295"/>
      <c r="BB20" s="74">
        <f t="shared" si="23"/>
        <v>0</v>
      </c>
      <c r="BC20" s="295"/>
      <c r="BD20" s="74">
        <f t="shared" si="24"/>
        <v>0</v>
      </c>
      <c r="BE20" s="295"/>
      <c r="BF20" s="74">
        <f t="shared" si="25"/>
        <v>0</v>
      </c>
      <c r="BG20" s="295"/>
      <c r="BH20" s="75">
        <f t="shared" si="2"/>
        <v>0</v>
      </c>
      <c r="BI20" s="76"/>
    </row>
    <row r="21" spans="1:61" ht="12.75">
      <c r="A21" s="313"/>
      <c r="B21" s="335"/>
      <c r="C21" s="336"/>
      <c r="D21" s="337"/>
      <c r="E21" s="338"/>
      <c r="F21" s="328"/>
      <c r="G21" s="310"/>
      <c r="H21" s="330">
        <v>1</v>
      </c>
      <c r="I21" s="78">
        <f t="shared" si="0"/>
        <v>0</v>
      </c>
      <c r="J21" s="73">
        <f t="shared" si="3"/>
        <v>0</v>
      </c>
      <c r="K21" s="296"/>
      <c r="L21" s="74">
        <f t="shared" si="1"/>
        <v>0</v>
      </c>
      <c r="M21" s="296"/>
      <c r="N21" s="73">
        <f t="shared" si="1"/>
        <v>0</v>
      </c>
      <c r="O21" s="296"/>
      <c r="P21" s="74">
        <f t="shared" si="4"/>
        <v>0</v>
      </c>
      <c r="Q21" s="296"/>
      <c r="R21" s="74">
        <f t="shared" si="5"/>
        <v>0</v>
      </c>
      <c r="S21" s="296"/>
      <c r="T21" s="74">
        <f t="shared" si="6"/>
        <v>0</v>
      </c>
      <c r="U21" s="296"/>
      <c r="V21" s="74">
        <f t="shared" si="7"/>
        <v>0</v>
      </c>
      <c r="W21" s="296"/>
      <c r="X21" s="74">
        <f t="shared" si="8"/>
        <v>0</v>
      </c>
      <c r="Y21" s="296"/>
      <c r="Z21" s="74">
        <f t="shared" si="9"/>
        <v>0</v>
      </c>
      <c r="AA21" s="296"/>
      <c r="AB21" s="74">
        <f t="shared" si="10"/>
        <v>0</v>
      </c>
      <c r="AC21" s="296"/>
      <c r="AD21" s="74">
        <f t="shared" si="11"/>
        <v>0</v>
      </c>
      <c r="AE21" s="296"/>
      <c r="AF21" s="74">
        <f t="shared" si="12"/>
        <v>0</v>
      </c>
      <c r="AG21" s="296"/>
      <c r="AH21" s="74">
        <f t="shared" si="13"/>
        <v>0</v>
      </c>
      <c r="AI21" s="296"/>
      <c r="AJ21" s="74">
        <f t="shared" si="14"/>
        <v>0</v>
      </c>
      <c r="AK21" s="296"/>
      <c r="AL21" s="74">
        <f t="shared" si="15"/>
        <v>0</v>
      </c>
      <c r="AM21" s="296"/>
      <c r="AN21" s="74">
        <f t="shared" si="16"/>
        <v>0</v>
      </c>
      <c r="AO21" s="296"/>
      <c r="AP21" s="74">
        <f t="shared" si="17"/>
        <v>0</v>
      </c>
      <c r="AQ21" s="296"/>
      <c r="AR21" s="74">
        <f t="shared" si="18"/>
        <v>0</v>
      </c>
      <c r="AS21" s="296"/>
      <c r="AT21" s="74">
        <f t="shared" si="19"/>
        <v>0</v>
      </c>
      <c r="AU21" s="296"/>
      <c r="AV21" s="74">
        <f t="shared" si="20"/>
        <v>0</v>
      </c>
      <c r="AW21" s="296"/>
      <c r="AX21" s="74">
        <f t="shared" si="21"/>
        <v>0</v>
      </c>
      <c r="AY21" s="296"/>
      <c r="AZ21" s="74">
        <f t="shared" si="22"/>
        <v>0</v>
      </c>
      <c r="BA21" s="296"/>
      <c r="BB21" s="74">
        <f t="shared" si="23"/>
        <v>0</v>
      </c>
      <c r="BC21" s="296"/>
      <c r="BD21" s="74">
        <f t="shared" si="24"/>
        <v>0</v>
      </c>
      <c r="BE21" s="296"/>
      <c r="BF21" s="74">
        <f t="shared" si="25"/>
        <v>0</v>
      </c>
      <c r="BG21" s="296"/>
      <c r="BH21" s="75">
        <f t="shared" si="2"/>
        <v>0</v>
      </c>
      <c r="BI21" s="79"/>
    </row>
    <row r="22" spans="6:60" ht="12.75">
      <c r="F22" s="80"/>
      <c r="G22" s="80"/>
      <c r="H22" s="36" t="s">
        <v>57</v>
      </c>
      <c r="I22" s="35">
        <f>SUM(I12:I21)</f>
        <v>0</v>
      </c>
      <c r="J22" s="81">
        <f>SUM(J12:J21)</f>
        <v>0</v>
      </c>
      <c r="K22" s="82"/>
      <c r="L22" s="83">
        <f>SUM(L12:L21)</f>
        <v>0</v>
      </c>
      <c r="M22" s="84"/>
      <c r="N22" s="81">
        <f>SUM(N12:N21)</f>
        <v>0</v>
      </c>
      <c r="O22" s="85"/>
      <c r="P22" s="81">
        <f>SUM(P12:P21)</f>
        <v>0</v>
      </c>
      <c r="Q22" s="85"/>
      <c r="R22" s="81">
        <f>SUM(R12:R21)</f>
        <v>0</v>
      </c>
      <c r="S22" s="85"/>
      <c r="T22" s="81">
        <f>SUM(T12:T21)</f>
        <v>0</v>
      </c>
      <c r="U22" s="85"/>
      <c r="V22" s="81">
        <f>SUM(V12:V21)</f>
        <v>0</v>
      </c>
      <c r="W22" s="85"/>
      <c r="X22" s="81">
        <f>SUM(X12:X21)</f>
        <v>0</v>
      </c>
      <c r="Y22" s="85"/>
      <c r="Z22" s="81">
        <f>SUM(Z12:Z21)</f>
        <v>0</v>
      </c>
      <c r="AA22" s="85"/>
      <c r="AB22" s="81">
        <f>SUM(AB12:AB21)</f>
        <v>0</v>
      </c>
      <c r="AC22" s="85"/>
      <c r="AD22" s="81">
        <f>SUM(AD12:AD21)</f>
        <v>0</v>
      </c>
      <c r="AE22" s="85"/>
      <c r="AF22" s="81">
        <f>SUM(AF12:AF21)</f>
        <v>0</v>
      </c>
      <c r="AG22" s="85"/>
      <c r="AH22" s="81">
        <f>SUM(AH12:AH21)</f>
        <v>0</v>
      </c>
      <c r="AI22" s="85"/>
      <c r="AJ22" s="81">
        <f>SUM(AJ12:AJ21)</f>
        <v>0</v>
      </c>
      <c r="AK22" s="85"/>
      <c r="AL22" s="81">
        <f>SUM(AL12:AL21)</f>
        <v>0</v>
      </c>
      <c r="AM22" s="85"/>
      <c r="AN22" s="81">
        <f>SUM(AN12:AN21)</f>
        <v>0</v>
      </c>
      <c r="AO22" s="85"/>
      <c r="AP22" s="81">
        <f>SUM(AP12:AP21)</f>
        <v>0</v>
      </c>
      <c r="AQ22" s="85"/>
      <c r="AR22" s="81">
        <f>SUM(AR12:AR21)</f>
        <v>0</v>
      </c>
      <c r="AS22" s="85"/>
      <c r="AT22" s="81">
        <f>SUM(AT12:AT21)</f>
        <v>0</v>
      </c>
      <c r="AU22" s="85"/>
      <c r="AV22" s="81">
        <f>SUM(AV12:AV21)</f>
        <v>0</v>
      </c>
      <c r="AW22" s="85"/>
      <c r="AX22" s="81">
        <f>SUM(AX12:AX21)</f>
        <v>0</v>
      </c>
      <c r="AY22" s="85"/>
      <c r="AZ22" s="81">
        <f>SUM(AZ12:AZ21)</f>
        <v>0</v>
      </c>
      <c r="BA22" s="85"/>
      <c r="BB22" s="81">
        <f>SUM(BB12:BB21)</f>
        <v>0</v>
      </c>
      <c r="BC22" s="85"/>
      <c r="BD22" s="81">
        <f>SUM(BD12:BD21)</f>
        <v>0</v>
      </c>
      <c r="BE22" s="85"/>
      <c r="BF22" s="81">
        <f>SUM(BF12:BF21)</f>
        <v>0</v>
      </c>
      <c r="BG22" s="85"/>
      <c r="BH22" s="41"/>
    </row>
    <row r="23" spans="10:60" ht="12.75">
      <c r="J23" s="471"/>
      <c r="K23" s="471"/>
      <c r="L23" s="471"/>
      <c r="M23" s="471"/>
      <c r="N23" s="104"/>
      <c r="O23" s="104"/>
      <c r="P23" s="104"/>
      <c r="Q23" s="104"/>
      <c r="R23" s="104"/>
      <c r="S23" s="104"/>
      <c r="T23" s="104"/>
      <c r="U23" s="104"/>
      <c r="V23" s="104"/>
      <c r="W23" s="104"/>
      <c r="X23" s="104"/>
      <c r="Y23" s="104"/>
      <c r="Z23" s="104"/>
      <c r="AA23" s="104"/>
      <c r="AB23" s="104"/>
      <c r="AC23" s="104"/>
      <c r="AD23" s="104"/>
      <c r="AE23" s="104"/>
      <c r="AF23" s="434"/>
      <c r="AG23" s="434"/>
      <c r="AH23" s="434"/>
      <c r="AI23" s="434"/>
      <c r="AJ23" s="434"/>
      <c r="AK23" s="434"/>
      <c r="AL23" s="434"/>
      <c r="AM23" s="434"/>
      <c r="AN23" s="434"/>
      <c r="AO23" s="434"/>
      <c r="AP23" s="434"/>
      <c r="AQ23" s="434"/>
      <c r="AR23" s="434"/>
      <c r="AS23" s="434"/>
      <c r="AT23" s="434"/>
      <c r="AU23" s="434"/>
      <c r="AV23" s="434"/>
      <c r="AW23" s="434"/>
      <c r="AX23" s="434"/>
      <c r="AY23" s="434"/>
      <c r="AZ23" s="434"/>
      <c r="BA23" s="434"/>
      <c r="BB23" s="434"/>
      <c r="BC23" s="434"/>
      <c r="BD23" s="434"/>
      <c r="BE23" s="434"/>
      <c r="BF23" s="434"/>
      <c r="BG23" s="434"/>
      <c r="BH23" s="104"/>
    </row>
    <row r="30" spans="1:13" s="86" customFormat="1" ht="17.25">
      <c r="A30" s="39" t="s">
        <v>221</v>
      </c>
      <c r="D30" s="87"/>
      <c r="E30" s="88"/>
      <c r="F30" s="89"/>
      <c r="H30" s="90"/>
      <c r="I30" s="91"/>
      <c r="M30" s="92"/>
    </row>
    <row r="31" spans="1:13" s="86" customFormat="1" ht="15">
      <c r="A31" s="90" t="s">
        <v>222</v>
      </c>
      <c r="D31" s="93"/>
      <c r="E31" s="89"/>
      <c r="F31" s="89"/>
      <c r="H31" s="90"/>
      <c r="I31" s="91"/>
      <c r="M31" s="94"/>
    </row>
    <row r="32" spans="1:56" s="109" customFormat="1" ht="13.5">
      <c r="A32" s="48" t="s">
        <v>58</v>
      </c>
      <c r="B32" s="49" t="s">
        <v>60</v>
      </c>
      <c r="C32" s="49" t="s">
        <v>61</v>
      </c>
      <c r="D32" s="49" t="s">
        <v>215</v>
      </c>
      <c r="E32" s="49" t="s">
        <v>216</v>
      </c>
      <c r="F32" s="49" t="s">
        <v>217</v>
      </c>
      <c r="G32" s="49" t="s">
        <v>218</v>
      </c>
      <c r="H32" s="49" t="s">
        <v>219</v>
      </c>
      <c r="I32" s="107"/>
      <c r="J32" s="108"/>
      <c r="K32" s="108"/>
      <c r="L32" s="108"/>
      <c r="M32" s="108"/>
      <c r="N32" s="108"/>
      <c r="O32" s="108"/>
      <c r="P32" s="108"/>
      <c r="Q32" s="108"/>
      <c r="R32" s="108"/>
      <c r="S32" s="108"/>
      <c r="T32" s="108"/>
      <c r="U32" s="108"/>
      <c r="V32" s="108"/>
      <c r="W32" s="108"/>
      <c r="X32" s="108"/>
      <c r="AF32" s="108"/>
      <c r="AG32" s="108"/>
      <c r="AH32" s="108"/>
      <c r="AI32" s="108"/>
      <c r="AJ32" s="108"/>
      <c r="AN32" s="108"/>
      <c r="AO32" s="108"/>
      <c r="AP32" s="108"/>
      <c r="AQ32" s="108"/>
      <c r="AR32" s="108"/>
      <c r="AV32" s="108"/>
      <c r="AW32" s="108"/>
      <c r="AX32" s="108"/>
      <c r="AY32" s="108"/>
      <c r="AZ32" s="108"/>
      <c r="BD32" s="108"/>
    </row>
    <row r="33" spans="1:56" s="97" customFormat="1" ht="13.5">
      <c r="A33" s="300"/>
      <c r="B33" s="339"/>
      <c r="C33" s="330"/>
      <c r="D33" s="339"/>
      <c r="E33" s="340"/>
      <c r="F33" s="339"/>
      <c r="G33" s="340"/>
      <c r="H33" s="339"/>
      <c r="I33" s="95"/>
      <c r="J33" s="96"/>
      <c r="K33" s="96"/>
      <c r="L33" s="96"/>
      <c r="M33" s="96"/>
      <c r="N33" s="96"/>
      <c r="O33" s="96"/>
      <c r="P33" s="96"/>
      <c r="Q33" s="96"/>
      <c r="R33" s="96"/>
      <c r="S33" s="96"/>
      <c r="T33" s="96"/>
      <c r="U33" s="96"/>
      <c r="V33" s="96"/>
      <c r="W33" s="96"/>
      <c r="X33" s="96"/>
      <c r="AF33" s="96"/>
      <c r="AG33" s="96"/>
      <c r="AH33" s="96"/>
      <c r="AI33" s="96"/>
      <c r="AJ33" s="96"/>
      <c r="AN33" s="96"/>
      <c r="AO33" s="96"/>
      <c r="AP33" s="96"/>
      <c r="AQ33" s="96"/>
      <c r="AR33" s="96"/>
      <c r="AV33" s="96"/>
      <c r="AW33" s="96"/>
      <c r="AX33" s="96"/>
      <c r="AY33" s="96"/>
      <c r="AZ33" s="96"/>
      <c r="BD33" s="96"/>
    </row>
    <row r="34" spans="1:56" s="91" customFormat="1" ht="15">
      <c r="A34" s="304"/>
      <c r="B34" s="341"/>
      <c r="C34" s="330"/>
      <c r="D34" s="341"/>
      <c r="E34" s="341"/>
      <c r="F34" s="341"/>
      <c r="G34" s="340"/>
      <c r="H34" s="341"/>
      <c r="I34" s="98"/>
      <c r="J34" s="88"/>
      <c r="K34" s="99"/>
      <c r="L34" s="99"/>
      <c r="M34" s="99"/>
      <c r="N34" s="99"/>
      <c r="O34" s="99"/>
      <c r="P34" s="99"/>
      <c r="Q34" s="99"/>
      <c r="R34" s="99"/>
      <c r="S34" s="99"/>
      <c r="T34" s="99"/>
      <c r="U34" s="99"/>
      <c r="V34" s="99"/>
      <c r="W34" s="99"/>
      <c r="X34" s="99"/>
      <c r="AF34" s="99"/>
      <c r="AG34" s="99"/>
      <c r="AH34" s="99"/>
      <c r="AI34" s="99"/>
      <c r="AJ34" s="99"/>
      <c r="AN34" s="99"/>
      <c r="AO34" s="99"/>
      <c r="AP34" s="99"/>
      <c r="AQ34" s="99"/>
      <c r="AR34" s="99"/>
      <c r="AV34" s="99"/>
      <c r="AW34" s="99"/>
      <c r="AX34" s="99"/>
      <c r="AY34" s="99"/>
      <c r="AZ34" s="99"/>
      <c r="BD34" s="99"/>
    </row>
    <row r="35" spans="1:56" s="91" customFormat="1" ht="15">
      <c r="A35" s="304"/>
      <c r="B35" s="341"/>
      <c r="C35" s="330"/>
      <c r="D35" s="341"/>
      <c r="E35" s="341"/>
      <c r="F35" s="341"/>
      <c r="G35" s="340"/>
      <c r="H35" s="341"/>
      <c r="I35" s="98"/>
      <c r="J35" s="88"/>
      <c r="K35" s="99"/>
      <c r="L35" s="99"/>
      <c r="M35" s="99"/>
      <c r="N35" s="99"/>
      <c r="O35" s="99"/>
      <c r="P35" s="99"/>
      <c r="Q35" s="99"/>
      <c r="R35" s="99"/>
      <c r="S35" s="99"/>
      <c r="T35" s="99"/>
      <c r="U35" s="99"/>
      <c r="V35" s="99"/>
      <c r="W35" s="99"/>
      <c r="X35" s="99"/>
      <c r="AF35" s="99"/>
      <c r="AG35" s="99"/>
      <c r="AH35" s="99"/>
      <c r="AI35" s="99"/>
      <c r="AJ35" s="99"/>
      <c r="AN35" s="99"/>
      <c r="AO35" s="99"/>
      <c r="AP35" s="99"/>
      <c r="AQ35" s="99"/>
      <c r="AR35" s="99"/>
      <c r="AV35" s="99"/>
      <c r="AW35" s="99"/>
      <c r="AX35" s="99"/>
      <c r="AY35" s="99"/>
      <c r="AZ35" s="99"/>
      <c r="BD35" s="99"/>
    </row>
    <row r="36" spans="1:56" s="91" customFormat="1" ht="15">
      <c r="A36" s="304"/>
      <c r="B36" s="341"/>
      <c r="C36" s="340"/>
      <c r="D36" s="341"/>
      <c r="E36" s="340"/>
      <c r="F36" s="341"/>
      <c r="G36" s="340"/>
      <c r="H36" s="341"/>
      <c r="I36" s="98"/>
      <c r="J36" s="88"/>
      <c r="K36" s="99"/>
      <c r="L36" s="99"/>
      <c r="M36" s="99"/>
      <c r="N36" s="99"/>
      <c r="O36" s="99"/>
      <c r="P36" s="99"/>
      <c r="Q36" s="99"/>
      <c r="R36" s="99"/>
      <c r="S36" s="99"/>
      <c r="T36" s="99"/>
      <c r="U36" s="99"/>
      <c r="V36" s="99"/>
      <c r="W36" s="99"/>
      <c r="X36" s="99"/>
      <c r="AF36" s="99"/>
      <c r="AG36" s="99"/>
      <c r="AH36" s="99"/>
      <c r="AI36" s="99"/>
      <c r="AJ36" s="99"/>
      <c r="AN36" s="99"/>
      <c r="AO36" s="99"/>
      <c r="AP36" s="99"/>
      <c r="AQ36" s="99"/>
      <c r="AR36" s="99"/>
      <c r="AV36" s="99"/>
      <c r="AW36" s="99"/>
      <c r="AX36" s="99"/>
      <c r="AY36" s="99"/>
      <c r="AZ36" s="99"/>
      <c r="BD36" s="99"/>
    </row>
    <row r="37" spans="1:56" s="91" customFormat="1" ht="15">
      <c r="A37" s="304"/>
      <c r="B37" s="341"/>
      <c r="C37" s="340"/>
      <c r="D37" s="341"/>
      <c r="E37" s="340"/>
      <c r="F37" s="341"/>
      <c r="G37" s="340"/>
      <c r="H37" s="341"/>
      <c r="I37" s="98"/>
      <c r="J37" s="88"/>
      <c r="K37" s="99"/>
      <c r="L37" s="99"/>
      <c r="M37" s="99"/>
      <c r="N37" s="99"/>
      <c r="O37" s="99"/>
      <c r="P37" s="99"/>
      <c r="Q37" s="99"/>
      <c r="R37" s="99"/>
      <c r="S37" s="99"/>
      <c r="T37" s="99"/>
      <c r="U37" s="99"/>
      <c r="V37" s="99"/>
      <c r="W37" s="99"/>
      <c r="X37" s="99"/>
      <c r="AF37" s="99"/>
      <c r="AG37" s="99"/>
      <c r="AH37" s="99"/>
      <c r="AI37" s="99"/>
      <c r="AJ37" s="99"/>
      <c r="AN37" s="99"/>
      <c r="AO37" s="99"/>
      <c r="AP37" s="99"/>
      <c r="AQ37" s="99"/>
      <c r="AR37" s="99"/>
      <c r="AV37" s="99"/>
      <c r="AW37" s="99"/>
      <c r="AX37" s="99"/>
      <c r="AY37" s="99"/>
      <c r="AZ37" s="99"/>
      <c r="BD37" s="99"/>
    </row>
    <row r="38" spans="1:56" s="91" customFormat="1" ht="15">
      <c r="A38" s="304"/>
      <c r="B38" s="341"/>
      <c r="C38" s="340"/>
      <c r="D38" s="341"/>
      <c r="E38" s="340"/>
      <c r="F38" s="341"/>
      <c r="G38" s="340"/>
      <c r="H38" s="341"/>
      <c r="I38" s="98"/>
      <c r="J38" s="88"/>
      <c r="K38" s="99"/>
      <c r="L38" s="99"/>
      <c r="M38" s="99"/>
      <c r="N38" s="99"/>
      <c r="O38" s="99"/>
      <c r="P38" s="99"/>
      <c r="Q38" s="99"/>
      <c r="R38" s="99"/>
      <c r="S38" s="99"/>
      <c r="T38" s="99"/>
      <c r="U38" s="99"/>
      <c r="V38" s="99"/>
      <c r="W38" s="99"/>
      <c r="X38" s="99"/>
      <c r="AF38" s="99"/>
      <c r="AG38" s="99"/>
      <c r="AH38" s="99"/>
      <c r="AI38" s="99"/>
      <c r="AJ38" s="99"/>
      <c r="AN38" s="99"/>
      <c r="AO38" s="99"/>
      <c r="AP38" s="99"/>
      <c r="AQ38" s="99"/>
      <c r="AR38" s="99"/>
      <c r="AV38" s="99"/>
      <c r="AW38" s="99"/>
      <c r="AX38" s="99"/>
      <c r="AY38" s="99"/>
      <c r="AZ38" s="99"/>
      <c r="BD38" s="99"/>
    </row>
    <row r="39" spans="1:56" s="91" customFormat="1" ht="15">
      <c r="A39" s="304"/>
      <c r="B39" s="341"/>
      <c r="C39" s="340"/>
      <c r="D39" s="341"/>
      <c r="E39" s="340"/>
      <c r="F39" s="341"/>
      <c r="G39" s="340"/>
      <c r="H39" s="341"/>
      <c r="I39" s="98"/>
      <c r="J39" s="88"/>
      <c r="K39" s="99"/>
      <c r="L39" s="99"/>
      <c r="M39" s="99"/>
      <c r="N39" s="99"/>
      <c r="O39" s="99"/>
      <c r="P39" s="99"/>
      <c r="Q39" s="99"/>
      <c r="R39" s="99"/>
      <c r="S39" s="99"/>
      <c r="T39" s="99"/>
      <c r="U39" s="99"/>
      <c r="V39" s="99"/>
      <c r="W39" s="99"/>
      <c r="X39" s="99"/>
      <c r="AF39" s="99"/>
      <c r="AG39" s="99"/>
      <c r="AH39" s="99"/>
      <c r="AI39" s="99"/>
      <c r="AJ39" s="99"/>
      <c r="AN39" s="99"/>
      <c r="AO39" s="99"/>
      <c r="AP39" s="99"/>
      <c r="AQ39" s="99"/>
      <c r="AR39" s="99"/>
      <c r="AV39" s="99"/>
      <c r="AW39" s="99"/>
      <c r="AX39" s="99"/>
      <c r="AY39" s="99"/>
      <c r="AZ39" s="99"/>
      <c r="BD39" s="99"/>
    </row>
    <row r="40" spans="1:56" s="91" customFormat="1" ht="15">
      <c r="A40" s="304"/>
      <c r="B40" s="341"/>
      <c r="C40" s="340"/>
      <c r="D40" s="341"/>
      <c r="E40" s="340"/>
      <c r="F40" s="341"/>
      <c r="G40" s="340"/>
      <c r="H40" s="341"/>
      <c r="I40" s="98"/>
      <c r="J40" s="88"/>
      <c r="K40" s="99"/>
      <c r="L40" s="99"/>
      <c r="M40" s="99"/>
      <c r="N40" s="99"/>
      <c r="O40" s="99"/>
      <c r="P40" s="99"/>
      <c r="Q40" s="99"/>
      <c r="R40" s="99"/>
      <c r="S40" s="99"/>
      <c r="T40" s="99"/>
      <c r="U40" s="99"/>
      <c r="V40" s="99"/>
      <c r="W40" s="99"/>
      <c r="X40" s="99"/>
      <c r="AF40" s="99"/>
      <c r="AG40" s="99"/>
      <c r="AH40" s="99"/>
      <c r="AI40" s="99"/>
      <c r="AJ40" s="99"/>
      <c r="AN40" s="99"/>
      <c r="AO40" s="99"/>
      <c r="AP40" s="99"/>
      <c r="AQ40" s="99"/>
      <c r="AR40" s="99"/>
      <c r="AV40" s="99"/>
      <c r="AW40" s="99"/>
      <c r="AX40" s="99"/>
      <c r="AY40" s="99"/>
      <c r="AZ40" s="99"/>
      <c r="BD40" s="99"/>
    </row>
    <row r="41" spans="1:56" s="91" customFormat="1" ht="15">
      <c r="A41" s="304"/>
      <c r="B41" s="341"/>
      <c r="C41" s="340"/>
      <c r="D41" s="341"/>
      <c r="E41" s="340"/>
      <c r="F41" s="341"/>
      <c r="G41" s="340"/>
      <c r="H41" s="341"/>
      <c r="I41" s="98"/>
      <c r="J41" s="88"/>
      <c r="K41" s="99"/>
      <c r="L41" s="99"/>
      <c r="M41" s="99"/>
      <c r="N41" s="99"/>
      <c r="O41" s="99"/>
      <c r="P41" s="99"/>
      <c r="Q41" s="99"/>
      <c r="R41" s="99"/>
      <c r="S41" s="99"/>
      <c r="T41" s="99"/>
      <c r="U41" s="99"/>
      <c r="V41" s="99"/>
      <c r="W41" s="99"/>
      <c r="X41" s="99"/>
      <c r="AF41" s="99"/>
      <c r="AG41" s="99"/>
      <c r="AH41" s="99"/>
      <c r="AI41" s="99"/>
      <c r="AJ41" s="99"/>
      <c r="AN41" s="99"/>
      <c r="AO41" s="99"/>
      <c r="AP41" s="99"/>
      <c r="AQ41" s="99"/>
      <c r="AR41" s="99"/>
      <c r="AV41" s="99"/>
      <c r="AW41" s="99"/>
      <c r="AX41" s="99"/>
      <c r="AY41" s="99"/>
      <c r="AZ41" s="99"/>
      <c r="BD41" s="99"/>
    </row>
    <row r="42" spans="1:56" s="91" customFormat="1" ht="15">
      <c r="A42" s="313"/>
      <c r="B42" s="342"/>
      <c r="C42" s="343"/>
      <c r="D42" s="342"/>
      <c r="E42" s="343"/>
      <c r="F42" s="342"/>
      <c r="G42" s="343"/>
      <c r="H42" s="342"/>
      <c r="I42" s="98"/>
      <c r="J42" s="88"/>
      <c r="K42" s="99"/>
      <c r="L42" s="99"/>
      <c r="M42" s="99"/>
      <c r="N42" s="99"/>
      <c r="O42" s="99"/>
      <c r="P42" s="99"/>
      <c r="Q42" s="99"/>
      <c r="R42" s="99"/>
      <c r="S42" s="99"/>
      <c r="T42" s="99"/>
      <c r="U42" s="99"/>
      <c r="V42" s="99"/>
      <c r="W42" s="99"/>
      <c r="X42" s="99"/>
      <c r="AF42" s="99"/>
      <c r="AG42" s="99"/>
      <c r="AH42" s="99"/>
      <c r="AI42" s="99"/>
      <c r="AJ42" s="99"/>
      <c r="AN42" s="99"/>
      <c r="AO42" s="99"/>
      <c r="AP42" s="99"/>
      <c r="AQ42" s="99"/>
      <c r="AR42" s="99"/>
      <c r="AV42" s="99"/>
      <c r="AW42" s="99"/>
      <c r="AX42" s="99"/>
      <c r="AY42" s="99"/>
      <c r="AZ42" s="99"/>
      <c r="BD42" s="99"/>
    </row>
    <row r="43" spans="1:56" s="102" customFormat="1" ht="15">
      <c r="A43" s="48" t="s">
        <v>0</v>
      </c>
      <c r="B43" s="106">
        <f>SUM(B33:B42)</f>
        <v>0</v>
      </c>
      <c r="C43" s="106"/>
      <c r="D43" s="106">
        <f>SUM(D33:D42)</f>
        <v>0</v>
      </c>
      <c r="E43" s="106">
        <f>SUM(E33:E42)</f>
        <v>0</v>
      </c>
      <c r="F43" s="106">
        <f>SUM(F33:F42)</f>
        <v>0</v>
      </c>
      <c r="G43" s="106">
        <f>SUM(G33:G42)</f>
        <v>0</v>
      </c>
      <c r="H43" s="106">
        <f>SUM(H33:H42)</f>
        <v>0</v>
      </c>
      <c r="I43" s="100"/>
      <c r="J43" s="101"/>
      <c r="K43" s="101"/>
      <c r="L43" s="101"/>
      <c r="M43" s="101"/>
      <c r="N43" s="101"/>
      <c r="O43" s="101"/>
      <c r="P43" s="101"/>
      <c r="Q43" s="101"/>
      <c r="R43" s="101"/>
      <c r="S43" s="101"/>
      <c r="T43" s="101"/>
      <c r="U43" s="101"/>
      <c r="V43" s="101"/>
      <c r="W43" s="101"/>
      <c r="X43" s="101"/>
      <c r="AF43" s="101"/>
      <c r="AG43" s="101"/>
      <c r="AH43" s="101"/>
      <c r="AI43" s="101"/>
      <c r="AJ43" s="101"/>
      <c r="AN43" s="101"/>
      <c r="AO43" s="101"/>
      <c r="AP43" s="101"/>
      <c r="AQ43" s="101"/>
      <c r="AR43" s="101"/>
      <c r="AV43" s="101"/>
      <c r="AW43" s="101"/>
      <c r="AX43" s="101"/>
      <c r="AY43" s="101"/>
      <c r="AZ43" s="101"/>
      <c r="BD43" s="101"/>
    </row>
    <row r="46" spans="1:7" ht="17.25">
      <c r="A46" s="39" t="s">
        <v>220</v>
      </c>
      <c r="B46" s="86"/>
      <c r="C46" s="86"/>
      <c r="D46" s="87"/>
      <c r="E46" s="88"/>
      <c r="F46" s="89"/>
      <c r="G46" s="86"/>
    </row>
    <row r="47" spans="1:7" ht="15">
      <c r="A47" s="90" t="s">
        <v>223</v>
      </c>
      <c r="B47" s="86"/>
      <c r="C47" s="86"/>
      <c r="D47" s="93"/>
      <c r="E47" s="89"/>
      <c r="F47" s="89"/>
      <c r="G47" s="86"/>
    </row>
    <row r="48" spans="1:8" ht="12.75">
      <c r="A48" s="48" t="s">
        <v>58</v>
      </c>
      <c r="B48" s="49" t="s">
        <v>60</v>
      </c>
      <c r="C48" s="49" t="s">
        <v>61</v>
      </c>
      <c r="D48" s="49" t="s">
        <v>215</v>
      </c>
      <c r="E48" s="49" t="s">
        <v>216</v>
      </c>
      <c r="F48" s="49" t="s">
        <v>217</v>
      </c>
      <c r="G48" s="49" t="s">
        <v>218</v>
      </c>
      <c r="H48" s="49" t="s">
        <v>219</v>
      </c>
    </row>
    <row r="49" spans="1:8" ht="12.75">
      <c r="A49" s="300"/>
      <c r="B49" s="339"/>
      <c r="C49" s="330"/>
      <c r="D49" s="339"/>
      <c r="E49" s="340"/>
      <c r="F49" s="339"/>
      <c r="G49" s="340"/>
      <c r="H49" s="339"/>
    </row>
    <row r="50" spans="1:8" ht="12.75">
      <c r="A50" s="304"/>
      <c r="B50" s="341"/>
      <c r="C50" s="330"/>
      <c r="D50" s="341"/>
      <c r="E50" s="340"/>
      <c r="F50" s="341"/>
      <c r="G50" s="340"/>
      <c r="H50" s="341"/>
    </row>
    <row r="51" spans="1:8" ht="12.75">
      <c r="A51" s="304"/>
      <c r="B51" s="341"/>
      <c r="C51" s="330"/>
      <c r="D51" s="341"/>
      <c r="E51" s="340"/>
      <c r="F51" s="341"/>
      <c r="G51" s="340"/>
      <c r="H51" s="341"/>
    </row>
    <row r="52" spans="1:8" ht="12.75">
      <c r="A52" s="304"/>
      <c r="B52" s="341"/>
      <c r="C52" s="340"/>
      <c r="D52" s="341"/>
      <c r="E52" s="340"/>
      <c r="F52" s="341"/>
      <c r="G52" s="340"/>
      <c r="H52" s="341"/>
    </row>
    <row r="53" spans="1:8" ht="12.75">
      <c r="A53" s="304"/>
      <c r="B53" s="341"/>
      <c r="C53" s="340"/>
      <c r="D53" s="341"/>
      <c r="E53" s="340"/>
      <c r="F53" s="341"/>
      <c r="G53" s="340"/>
      <c r="H53" s="341"/>
    </row>
    <row r="54" spans="1:8" ht="12.75">
      <c r="A54" s="304"/>
      <c r="B54" s="341"/>
      <c r="C54" s="340"/>
      <c r="D54" s="341"/>
      <c r="E54" s="340"/>
      <c r="F54" s="341"/>
      <c r="G54" s="340"/>
      <c r="H54" s="341"/>
    </row>
    <row r="55" spans="1:8" ht="12.75">
      <c r="A55" s="304"/>
      <c r="B55" s="341"/>
      <c r="C55" s="340"/>
      <c r="D55" s="341"/>
      <c r="E55" s="340"/>
      <c r="F55" s="341"/>
      <c r="G55" s="340"/>
      <c r="H55" s="341"/>
    </row>
    <row r="56" spans="1:8" ht="12.75">
      <c r="A56" s="304"/>
      <c r="B56" s="341"/>
      <c r="C56" s="340"/>
      <c r="D56" s="341"/>
      <c r="E56" s="340"/>
      <c r="F56" s="341"/>
      <c r="G56" s="340"/>
      <c r="H56" s="341"/>
    </row>
    <row r="57" spans="1:8" ht="12.75">
      <c r="A57" s="304"/>
      <c r="B57" s="341"/>
      <c r="C57" s="340"/>
      <c r="D57" s="341"/>
      <c r="E57" s="340"/>
      <c r="F57" s="341"/>
      <c r="G57" s="340"/>
      <c r="H57" s="341"/>
    </row>
    <row r="58" spans="1:8" ht="12.75">
      <c r="A58" s="313"/>
      <c r="B58" s="342"/>
      <c r="C58" s="343"/>
      <c r="D58" s="342"/>
      <c r="E58" s="343"/>
      <c r="F58" s="342"/>
      <c r="G58" s="343"/>
      <c r="H58" s="342"/>
    </row>
    <row r="59" spans="1:8" ht="15.75" customHeight="1">
      <c r="A59" s="48" t="s">
        <v>0</v>
      </c>
      <c r="B59" s="106">
        <f>SUM(B49:B58)</f>
        <v>0</v>
      </c>
      <c r="C59" s="106"/>
      <c r="D59" s="106">
        <f>SUM(D49:D58)</f>
        <v>0</v>
      </c>
      <c r="E59" s="106">
        <f>SUM(E49:E58)</f>
        <v>0</v>
      </c>
      <c r="F59" s="106">
        <f>SUM(F49:F58)</f>
        <v>0</v>
      </c>
      <c r="G59" s="106">
        <f>SUM(G49:G58)</f>
        <v>0</v>
      </c>
      <c r="H59" s="106">
        <f>SUM(H49:H58)</f>
        <v>0</v>
      </c>
    </row>
  </sheetData>
  <sheetProtection/>
  <mergeCells count="33">
    <mergeCell ref="A4:BI4"/>
    <mergeCell ref="AX8:AY8"/>
    <mergeCell ref="A7:I8"/>
    <mergeCell ref="AF7:BG7"/>
    <mergeCell ref="Z8:AA8"/>
    <mergeCell ref="AF8:AG8"/>
    <mergeCell ref="AH8:AI8"/>
    <mergeCell ref="AJ8:AK8"/>
    <mergeCell ref="AL8:AM8"/>
    <mergeCell ref="AN8:AO8"/>
    <mergeCell ref="AP8:AQ8"/>
    <mergeCell ref="AR8:AS8"/>
    <mergeCell ref="AV8:AW8"/>
    <mergeCell ref="AZ8:BA8"/>
    <mergeCell ref="J23:M23"/>
    <mergeCell ref="BI10:BI11"/>
    <mergeCell ref="BD8:BE8"/>
    <mergeCell ref="BF8:BG8"/>
    <mergeCell ref="AT8:AU8"/>
    <mergeCell ref="A2:BI2"/>
    <mergeCell ref="A3:BI3"/>
    <mergeCell ref="J7:AE7"/>
    <mergeCell ref="J8:K8"/>
    <mergeCell ref="L8:M8"/>
    <mergeCell ref="N8:O8"/>
    <mergeCell ref="AD8:AE8"/>
    <mergeCell ref="P8:Q8"/>
    <mergeCell ref="R8:S8"/>
    <mergeCell ref="T8:U8"/>
    <mergeCell ref="V8:W8"/>
    <mergeCell ref="X8:Y8"/>
    <mergeCell ref="BB8:BC8"/>
    <mergeCell ref="AB8:AC8"/>
  </mergeCells>
  <conditionalFormatting sqref="BH12:BH21">
    <cfRule type="cellIs" priority="3" dxfId="0" operator="greaterThan" stopIfTrue="1">
      <formula>1</formula>
    </cfRule>
  </conditionalFormatting>
  <conditionalFormatting sqref="BH11">
    <cfRule type="cellIs" priority="1" dxfId="0" operator="greaterThan" stopIfTrue="1">
      <formula>1</formula>
    </cfRule>
  </conditionalFormatting>
  <printOptions gridLines="1"/>
  <pageMargins left="0.5" right="0.5" top="0.75" bottom="0.75" header="0.5" footer="0.5"/>
  <pageSetup fitToHeight="1" fitToWidth="1" horizontalDpi="600" verticalDpi="600" orientation="landscape" paperSize="5" scale="51" r:id="rId2"/>
  <headerFooter alignWithMargins="0">
    <oddHeader>&amp;R&amp;"Arial,Bold"
</oddHeader>
    <oddFooter>&amp;C&amp;A</oddFooter>
  </headerFooter>
  <drawing r:id="rId1"/>
</worksheet>
</file>

<file path=xl/worksheets/sheet8.xml><?xml version="1.0" encoding="utf-8"?>
<worksheet xmlns="http://schemas.openxmlformats.org/spreadsheetml/2006/main" xmlns:r="http://schemas.openxmlformats.org/officeDocument/2006/relationships">
  <sheetPr codeName="Sheet7">
    <tabColor rgb="FFFF0000"/>
    <pageSetUpPr fitToPage="1"/>
  </sheetPr>
  <dimension ref="A1:AT34"/>
  <sheetViews>
    <sheetView zoomScalePageLayoutView="0" workbookViewId="0" topLeftCell="A1">
      <pane xSplit="8" ySplit="10" topLeftCell="I11" activePane="bottomRight" state="frozen"/>
      <selection pane="topLeft" activeCell="B6" sqref="B6"/>
      <selection pane="topRight" activeCell="B6" sqref="B6"/>
      <selection pane="bottomLeft" activeCell="B6" sqref="B6"/>
      <selection pane="bottomRight" activeCell="A2" sqref="A2:AI2"/>
    </sheetView>
  </sheetViews>
  <sheetFormatPr defaultColWidth="9.28125" defaultRowHeight="12.75"/>
  <cols>
    <col min="1" max="1" width="35.7109375" style="43" customWidth="1"/>
    <col min="2" max="2" width="11.28125" style="43" customWidth="1"/>
    <col min="3" max="3" width="10.7109375" style="43" bestFit="1" customWidth="1"/>
    <col min="4" max="6" width="13.28125" style="43" hidden="1" customWidth="1"/>
    <col min="7" max="7" width="10.28125" style="43" bestFit="1" customWidth="1"/>
    <col min="8" max="8" width="2.7109375" style="43" customWidth="1"/>
    <col min="9" max="33" width="12.7109375" style="43" customWidth="1"/>
    <col min="34" max="34" width="3.7109375" style="43" customWidth="1"/>
    <col min="35" max="35" width="12.7109375" style="43" customWidth="1"/>
    <col min="36" max="37" width="6.28125" style="43" customWidth="1"/>
    <col min="38" max="38" width="18.421875" style="43" customWidth="1"/>
    <col min="39" max="16384" width="9.28125" style="43" customWidth="1"/>
  </cols>
  <sheetData>
    <row r="1" spans="1:8" ht="15" customHeight="1">
      <c r="A1" s="40"/>
      <c r="B1" s="41"/>
      <c r="C1" s="41"/>
      <c r="D1" s="41"/>
      <c r="E1" s="42"/>
      <c r="F1" s="40"/>
      <c r="G1" s="41"/>
      <c r="H1" s="41"/>
    </row>
    <row r="2" spans="1:41" ht="27.75">
      <c r="A2" s="481" t="str">
        <f>'1 Volume Projections'!B1</f>
        <v>"enter your core name here"</v>
      </c>
      <c r="B2" s="481"/>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105"/>
      <c r="AK2" s="105"/>
      <c r="AL2" s="105"/>
      <c r="AM2" s="105"/>
      <c r="AN2" s="105"/>
      <c r="AO2" s="105"/>
    </row>
    <row r="3" spans="1:41" s="44" customFormat="1" ht="17.25">
      <c r="A3" s="458" t="s">
        <v>70</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103"/>
      <c r="AK3" s="103"/>
      <c r="AL3" s="103"/>
      <c r="AM3" s="103"/>
      <c r="AN3" s="103"/>
      <c r="AO3" s="103"/>
    </row>
    <row r="4" spans="1:41" s="44" customFormat="1" ht="17.25">
      <c r="A4" s="458" t="str">
        <f>'2 Salary &amp; Fringe'!A3:BI3</f>
        <v>Fiscal Year 2023</v>
      </c>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103"/>
      <c r="AK4" s="103"/>
      <c r="AL4" s="103"/>
      <c r="AM4" s="103"/>
      <c r="AN4" s="103"/>
      <c r="AO4" s="103"/>
    </row>
    <row r="5" spans="1:41" s="44" customFormat="1" ht="17.25">
      <c r="A5" s="103"/>
      <c r="B5" s="103"/>
      <c r="C5" s="103"/>
      <c r="D5" s="103"/>
      <c r="E5" s="103"/>
      <c r="F5" s="103"/>
      <c r="G5" s="103"/>
      <c r="H5" s="103"/>
      <c r="I5" s="103"/>
      <c r="J5" s="103"/>
      <c r="K5" s="103"/>
      <c r="L5" s="103"/>
      <c r="M5" s="103"/>
      <c r="N5" s="103"/>
      <c r="O5" s="103"/>
      <c r="P5" s="103"/>
      <c r="Q5" s="103"/>
      <c r="R5" s="103"/>
      <c r="S5" s="103"/>
      <c r="T5" s="429"/>
      <c r="U5" s="429"/>
      <c r="V5" s="429"/>
      <c r="W5" s="429"/>
      <c r="X5" s="429"/>
      <c r="Y5" s="429"/>
      <c r="Z5" s="429"/>
      <c r="AA5" s="429"/>
      <c r="AB5" s="429"/>
      <c r="AC5" s="429"/>
      <c r="AD5" s="429"/>
      <c r="AE5" s="429"/>
      <c r="AF5" s="429"/>
      <c r="AG5" s="429"/>
      <c r="AH5" s="103"/>
      <c r="AI5" s="103"/>
      <c r="AJ5" s="103"/>
      <c r="AK5" s="103"/>
      <c r="AL5" s="103"/>
      <c r="AM5" s="103"/>
      <c r="AN5" s="103"/>
      <c r="AO5" s="103"/>
    </row>
    <row r="6" spans="1:41" s="44" customFormat="1" ht="17.25">
      <c r="A6" s="361" t="s">
        <v>157</v>
      </c>
      <c r="B6" s="356"/>
      <c r="C6" s="103"/>
      <c r="D6" s="175"/>
      <c r="E6" s="103"/>
      <c r="F6" s="103"/>
      <c r="G6" s="103"/>
      <c r="H6" s="103"/>
      <c r="J6" s="103"/>
      <c r="K6" s="103"/>
      <c r="L6" s="103"/>
      <c r="M6" s="103"/>
      <c r="N6" s="103"/>
      <c r="O6" s="103"/>
      <c r="P6" s="103"/>
      <c r="Q6" s="103"/>
      <c r="R6" s="103"/>
      <c r="S6" s="103"/>
      <c r="T6" s="429"/>
      <c r="U6" s="429"/>
      <c r="V6" s="429"/>
      <c r="W6" s="429"/>
      <c r="X6" s="429"/>
      <c r="Y6" s="429"/>
      <c r="Z6" s="429"/>
      <c r="AA6" s="429"/>
      <c r="AB6" s="429"/>
      <c r="AC6" s="429"/>
      <c r="AD6" s="429"/>
      <c r="AE6" s="429"/>
      <c r="AF6" s="429"/>
      <c r="AG6" s="429"/>
      <c r="AH6" s="103"/>
      <c r="AI6" s="103"/>
      <c r="AJ6" s="103"/>
      <c r="AK6" s="103"/>
      <c r="AL6" s="103"/>
      <c r="AM6" s="103"/>
      <c r="AN6" s="103"/>
      <c r="AO6" s="103"/>
    </row>
    <row r="7" spans="1:46" s="44" customFormat="1" ht="17.25">
      <c r="A7" s="360" t="s">
        <v>158</v>
      </c>
      <c r="B7" s="357"/>
      <c r="C7" s="358"/>
      <c r="H7" s="103"/>
      <c r="I7" s="201"/>
      <c r="AI7" s="177"/>
      <c r="AJ7" s="103"/>
      <c r="AK7" s="103"/>
      <c r="AL7" s="103"/>
      <c r="AM7" s="103"/>
      <c r="AN7" s="103"/>
      <c r="AO7" s="103"/>
      <c r="AP7" s="103"/>
      <c r="AQ7" s="103"/>
      <c r="AR7" s="103"/>
      <c r="AS7" s="103"/>
      <c r="AT7" s="103"/>
    </row>
    <row r="8" spans="1:41" s="44" customFormat="1" ht="17.25">
      <c r="A8" s="103"/>
      <c r="B8" s="103"/>
      <c r="C8" s="103"/>
      <c r="D8" s="103"/>
      <c r="E8" s="103"/>
      <c r="F8" s="103"/>
      <c r="G8" s="103"/>
      <c r="H8" s="103"/>
      <c r="I8" s="202" t="s">
        <v>243</v>
      </c>
      <c r="J8" s="202" t="s">
        <v>244</v>
      </c>
      <c r="K8" s="202" t="s">
        <v>245</v>
      </c>
      <c r="L8" s="202" t="s">
        <v>246</v>
      </c>
      <c r="M8" s="202" t="s">
        <v>247</v>
      </c>
      <c r="N8" s="202" t="s">
        <v>248</v>
      </c>
      <c r="O8" s="202" t="s">
        <v>249</v>
      </c>
      <c r="P8" s="202" t="s">
        <v>250</v>
      </c>
      <c r="Q8" s="202" t="s">
        <v>251</v>
      </c>
      <c r="R8" s="202" t="s">
        <v>252</v>
      </c>
      <c r="S8" s="202" t="s">
        <v>253</v>
      </c>
      <c r="T8" s="202" t="s">
        <v>302</v>
      </c>
      <c r="U8" s="202" t="s">
        <v>303</v>
      </c>
      <c r="V8" s="202" t="s">
        <v>304</v>
      </c>
      <c r="W8" s="202" t="s">
        <v>305</v>
      </c>
      <c r="X8" s="202" t="s">
        <v>306</v>
      </c>
      <c r="Y8" s="202" t="s">
        <v>307</v>
      </c>
      <c r="Z8" s="202" t="s">
        <v>308</v>
      </c>
      <c r="AA8" s="202" t="s">
        <v>309</v>
      </c>
      <c r="AB8" s="202" t="s">
        <v>310</v>
      </c>
      <c r="AC8" s="202" t="s">
        <v>311</v>
      </c>
      <c r="AD8" s="202" t="s">
        <v>312</v>
      </c>
      <c r="AE8" s="202" t="s">
        <v>313</v>
      </c>
      <c r="AF8" s="202" t="s">
        <v>314</v>
      </c>
      <c r="AG8" s="202" t="s">
        <v>315</v>
      </c>
      <c r="AH8" s="168"/>
      <c r="AI8" s="103"/>
      <c r="AJ8" s="103"/>
      <c r="AK8" s="103"/>
      <c r="AL8" s="103"/>
      <c r="AM8" s="103"/>
      <c r="AN8" s="103"/>
      <c r="AO8" s="103"/>
    </row>
    <row r="9" spans="1:41" s="44" customFormat="1" ht="19.5" customHeight="1">
      <c r="A9" s="203" t="s">
        <v>71</v>
      </c>
      <c r="B9" s="103"/>
      <c r="C9" s="103"/>
      <c r="D9" s="491" t="s">
        <v>72</v>
      </c>
      <c r="E9" s="469"/>
      <c r="F9" s="469"/>
      <c r="G9" s="177"/>
      <c r="H9" s="103"/>
      <c r="I9" s="492">
        <f>'1 Volume Projections'!B15</f>
        <v>0</v>
      </c>
      <c r="J9" s="492">
        <f>'1 Volume Projections'!B16</f>
        <v>0</v>
      </c>
      <c r="K9" s="492">
        <f>'1 Volume Projections'!B17</f>
        <v>0</v>
      </c>
      <c r="L9" s="492">
        <f>'1 Volume Projections'!B18</f>
        <v>0</v>
      </c>
      <c r="M9" s="492">
        <f>'1 Volume Projections'!B19</f>
        <v>0</v>
      </c>
      <c r="N9" s="492">
        <f>'1 Volume Projections'!B20</f>
        <v>0</v>
      </c>
      <c r="O9" s="492">
        <f>'1 Volume Projections'!B21</f>
        <v>0</v>
      </c>
      <c r="P9" s="492">
        <f>'1 Volume Projections'!B22</f>
        <v>0</v>
      </c>
      <c r="Q9" s="492">
        <f>'1 Volume Projections'!B23</f>
        <v>0</v>
      </c>
      <c r="R9" s="492">
        <f>'1 Volume Projections'!B24</f>
        <v>0</v>
      </c>
      <c r="S9" s="492">
        <f>'1 Volume Projections'!B25</f>
        <v>0</v>
      </c>
      <c r="T9" s="492">
        <f>'1 Volume Projections'!B26</f>
        <v>0</v>
      </c>
      <c r="U9" s="492">
        <f>'1 Volume Projections'!B27</f>
        <v>0</v>
      </c>
      <c r="V9" s="492">
        <f>'1 Volume Projections'!B28</f>
        <v>0</v>
      </c>
      <c r="W9" s="492">
        <f>'1 Volume Projections'!B29</f>
        <v>0</v>
      </c>
      <c r="X9" s="492">
        <f>'1 Volume Projections'!B30</f>
        <v>0</v>
      </c>
      <c r="Y9" s="492">
        <f>'1 Volume Projections'!B31</f>
        <v>0</v>
      </c>
      <c r="Z9" s="492">
        <f>'1 Volume Projections'!B32</f>
        <v>0</v>
      </c>
      <c r="AA9" s="492">
        <f>'1 Volume Projections'!B33</f>
        <v>0</v>
      </c>
      <c r="AB9" s="492">
        <f>'1 Volume Projections'!B34</f>
        <v>0</v>
      </c>
      <c r="AC9" s="492">
        <f>'1 Volume Projections'!B35</f>
        <v>0</v>
      </c>
      <c r="AD9" s="492">
        <f>'1 Volume Projections'!B36</f>
        <v>0</v>
      </c>
      <c r="AE9" s="492">
        <f>'1 Volume Projections'!B37</f>
        <v>0</v>
      </c>
      <c r="AF9" s="492">
        <f>'1 Volume Projections'!B38</f>
        <v>0</v>
      </c>
      <c r="AG9" s="492">
        <f>'1 Volume Projections'!B39</f>
        <v>0</v>
      </c>
      <c r="AH9" s="204"/>
      <c r="AI9" s="103"/>
      <c r="AJ9" s="103"/>
      <c r="AK9" s="103"/>
      <c r="AL9" s="103"/>
      <c r="AM9" s="103"/>
      <c r="AN9" s="103"/>
      <c r="AO9" s="103"/>
    </row>
    <row r="10" spans="1:38" ht="19.5" customHeight="1">
      <c r="A10" s="41"/>
      <c r="B10" s="143"/>
      <c r="C10" s="143"/>
      <c r="D10" s="205" t="s">
        <v>53</v>
      </c>
      <c r="E10" s="168" t="s">
        <v>55</v>
      </c>
      <c r="F10" s="168" t="s">
        <v>0</v>
      </c>
      <c r="G10" s="206"/>
      <c r="H10" s="206"/>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204"/>
      <c r="AI10" s="202" t="s">
        <v>0</v>
      </c>
      <c r="AJ10" s="204"/>
      <c r="AK10" s="207"/>
      <c r="AL10" s="41"/>
    </row>
    <row r="11" spans="1:38" ht="12.75">
      <c r="A11" s="41"/>
      <c r="B11" s="143"/>
      <c r="C11" s="143"/>
      <c r="D11" s="208"/>
      <c r="E11" s="143"/>
      <c r="F11" s="143"/>
      <c r="G11" s="204"/>
      <c r="H11" s="204"/>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204"/>
      <c r="AK11" s="207"/>
      <c r="AL11" s="41"/>
    </row>
    <row r="12" spans="1:38" s="60" customFormat="1" ht="12.75">
      <c r="A12" s="41" t="s">
        <v>83</v>
      </c>
      <c r="B12" s="53"/>
      <c r="C12" s="53"/>
      <c r="D12" s="66">
        <f>SUM('2 Salary &amp; Fringe'!J11)</f>
        <v>32160</v>
      </c>
      <c r="E12" s="67">
        <f>SUM('2 Salary &amp; Fringe'!L11)</f>
        <v>32160</v>
      </c>
      <c r="F12" s="67">
        <f>SUM(D12:E12)</f>
        <v>64320</v>
      </c>
      <c r="G12" s="59" t="s">
        <v>77</v>
      </c>
      <c r="H12" s="59"/>
      <c r="I12" s="67">
        <f>SUM('2 Salary &amp; Fringe'!J30)</f>
        <v>0</v>
      </c>
      <c r="J12" s="67">
        <f>SUM('2 Salary &amp; Fringe'!L30)</f>
        <v>0</v>
      </c>
      <c r="K12" s="67">
        <f>SUM('2 Salary &amp; Fringe'!N30)</f>
        <v>0</v>
      </c>
      <c r="L12" s="67">
        <f>SUM('2 Salary &amp; Fringe'!P30)</f>
        <v>0</v>
      </c>
      <c r="M12" s="67">
        <f>SUM('2 Salary &amp; Fringe'!R30)</f>
        <v>0</v>
      </c>
      <c r="N12" s="67">
        <f>SUM('2 Salary &amp; Fringe'!T30)</f>
        <v>0</v>
      </c>
      <c r="O12" s="67">
        <f>SUM('2 Salary &amp; Fringe'!V30)</f>
        <v>0</v>
      </c>
      <c r="P12" s="67">
        <f>SUM('2 Salary &amp; Fringe'!X30)</f>
        <v>0</v>
      </c>
      <c r="Q12" s="67">
        <f>SUM('2 Salary &amp; Fringe'!Z30)</f>
        <v>0</v>
      </c>
      <c r="R12" s="67">
        <f>SUM('2 Salary &amp; Fringe'!AB30)</f>
        <v>0</v>
      </c>
      <c r="S12" s="67">
        <f>SUM('2 Salary &amp; Fringe'!AD30)</f>
        <v>0</v>
      </c>
      <c r="T12" s="67">
        <f>SUM('2 Salary &amp; Fringe'!AF30)</f>
        <v>0</v>
      </c>
      <c r="U12" s="67">
        <f>SUM('2 Salary &amp; Fringe'!AH30)</f>
        <v>0</v>
      </c>
      <c r="V12" s="67">
        <f>SUM('2 Salary &amp; Fringe'!AJ30)</f>
        <v>0</v>
      </c>
      <c r="W12" s="67">
        <f>SUM('2 Salary &amp; Fringe'!AL30)</f>
        <v>0</v>
      </c>
      <c r="X12" s="67">
        <f>SUM('2 Salary &amp; Fringe'!AN30)</f>
        <v>0</v>
      </c>
      <c r="Y12" s="67">
        <f>SUM('2 Salary &amp; Fringe'!AP30)</f>
        <v>0</v>
      </c>
      <c r="Z12" s="67">
        <f>SUM('2 Salary &amp; Fringe'!AR30)</f>
        <v>0</v>
      </c>
      <c r="AA12" s="67">
        <f>SUM('2 Salary &amp; Fringe'!AT30)</f>
        <v>0</v>
      </c>
      <c r="AB12" s="67">
        <f>SUM('2 Salary &amp; Fringe'!AV30)</f>
        <v>0</v>
      </c>
      <c r="AC12" s="67">
        <f>SUM('2 Salary &amp; Fringe'!AX30)</f>
        <v>0</v>
      </c>
      <c r="AD12" s="67">
        <f>SUM('2 Salary &amp; Fringe'!AZ30)</f>
        <v>0</v>
      </c>
      <c r="AE12" s="67">
        <f>SUM('2 Salary &amp; Fringe'!BB30)</f>
        <v>0</v>
      </c>
      <c r="AF12" s="67">
        <f>SUM('2 Salary &amp; Fringe'!BD30)</f>
        <v>0</v>
      </c>
      <c r="AG12" s="67">
        <f>SUM('2 Salary &amp; Fringe'!BF30)</f>
        <v>0</v>
      </c>
      <c r="AH12" s="182"/>
      <c r="AI12" s="67">
        <f>SUM(I12:AG12)</f>
        <v>0</v>
      </c>
      <c r="AJ12" s="59"/>
      <c r="AK12" s="209"/>
      <c r="AL12" s="210"/>
    </row>
    <row r="13" spans="1:38" s="60" customFormat="1" ht="9.75">
      <c r="A13" s="210"/>
      <c r="B13" s="53"/>
      <c r="C13" s="53"/>
      <c r="D13" s="183"/>
      <c r="E13" s="182"/>
      <c r="F13" s="182"/>
      <c r="G13" s="59"/>
      <c r="H13" s="59"/>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59"/>
      <c r="AK13" s="209"/>
      <c r="AL13" s="210"/>
    </row>
    <row r="14" spans="1:38" s="60" customFormat="1" ht="12.75">
      <c r="A14" s="41" t="s">
        <v>73</v>
      </c>
      <c r="B14" s="53"/>
      <c r="C14" s="53"/>
      <c r="D14" s="66">
        <f>SUM('3 Other Direct Expenses'!C12:C13)</f>
        <v>5600</v>
      </c>
      <c r="E14" s="67">
        <f>SUM('3 Other Direct Expenses'!E12:E13)</f>
        <v>600</v>
      </c>
      <c r="F14" s="67">
        <f>SUM(D14:E14)</f>
        <v>6200</v>
      </c>
      <c r="G14" s="59" t="s">
        <v>78</v>
      </c>
      <c r="H14" s="59"/>
      <c r="I14" s="67">
        <f>SUM('3 Other Direct Expenses'!C54)</f>
        <v>0</v>
      </c>
      <c r="J14" s="67">
        <f>SUM('3 Other Direct Expenses'!E54)</f>
        <v>0</v>
      </c>
      <c r="K14" s="67">
        <f>SUM('3 Other Direct Expenses'!G54)</f>
        <v>0</v>
      </c>
      <c r="L14" s="67">
        <f>SUM('3 Other Direct Expenses'!I54)</f>
        <v>0</v>
      </c>
      <c r="M14" s="67">
        <f>SUM('3 Other Direct Expenses'!K54)</f>
        <v>0</v>
      </c>
      <c r="N14" s="67">
        <f>SUM('3 Other Direct Expenses'!M54)</f>
        <v>0</v>
      </c>
      <c r="O14" s="67">
        <f>SUM('3 Other Direct Expenses'!O54)</f>
        <v>0</v>
      </c>
      <c r="P14" s="67">
        <f>SUM('3 Other Direct Expenses'!Q54)</f>
        <v>0</v>
      </c>
      <c r="Q14" s="67">
        <f>SUM('3 Other Direct Expenses'!S54)</f>
        <v>0</v>
      </c>
      <c r="R14" s="67">
        <f>SUM('3 Other Direct Expenses'!U54)</f>
        <v>0</v>
      </c>
      <c r="S14" s="67">
        <f>SUM('3 Other Direct Expenses'!W54)</f>
        <v>0</v>
      </c>
      <c r="T14" s="67">
        <f>SUM('3 Other Direct Expenses'!Y54)</f>
        <v>0</v>
      </c>
      <c r="U14" s="67">
        <f>SUM('3 Other Direct Expenses'!AA54)</f>
        <v>0</v>
      </c>
      <c r="V14" s="67">
        <f>SUM('3 Other Direct Expenses'!AC54)</f>
        <v>0</v>
      </c>
      <c r="W14" s="67">
        <f>SUM('3 Other Direct Expenses'!AE54)</f>
        <v>0</v>
      </c>
      <c r="X14" s="67">
        <f>SUM('3 Other Direct Expenses'!AG54)</f>
        <v>0</v>
      </c>
      <c r="Y14" s="67">
        <f>SUM('3 Other Direct Expenses'!AI54)</f>
        <v>0</v>
      </c>
      <c r="Z14" s="67">
        <f>SUM('3 Other Direct Expenses'!AK54)</f>
        <v>0</v>
      </c>
      <c r="AA14" s="67">
        <f>SUM('3 Other Direct Expenses'!AM54)</f>
        <v>0</v>
      </c>
      <c r="AB14" s="67">
        <f>SUM('3 Other Direct Expenses'!AO54)</f>
        <v>0</v>
      </c>
      <c r="AC14" s="67">
        <f>SUM('3 Other Direct Expenses'!AQ54)</f>
        <v>0</v>
      </c>
      <c r="AD14" s="67">
        <f>SUM('3 Other Direct Expenses'!AS54)</f>
        <v>0</v>
      </c>
      <c r="AE14" s="67">
        <f>SUM('3 Other Direct Expenses'!AU54)</f>
        <v>0</v>
      </c>
      <c r="AF14" s="67">
        <f>SUM('3 Other Direct Expenses'!AW54)</f>
        <v>0</v>
      </c>
      <c r="AG14" s="67">
        <f>SUM('3 Other Direct Expenses'!AY54)</f>
        <v>0</v>
      </c>
      <c r="AH14" s="182"/>
      <c r="AI14" s="67">
        <f>SUM(I14:AG14)</f>
        <v>0</v>
      </c>
      <c r="AJ14" s="59"/>
      <c r="AK14" s="209"/>
      <c r="AL14" s="210"/>
    </row>
    <row r="15" spans="1:38" ht="12.75">
      <c r="A15" s="41"/>
      <c r="B15" s="143"/>
      <c r="C15" s="143"/>
      <c r="D15" s="73"/>
      <c r="E15" s="74"/>
      <c r="F15" s="74"/>
      <c r="G15" s="145"/>
      <c r="H15" s="145"/>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145"/>
      <c r="AK15" s="209"/>
      <c r="AL15" s="41"/>
    </row>
    <row r="16" spans="1:38" ht="12.75">
      <c r="A16" s="41" t="s">
        <v>149</v>
      </c>
      <c r="B16" s="143"/>
      <c r="C16" s="143"/>
      <c r="D16" s="66">
        <f>SUM('5 Equipment Depreciation'!J11)</f>
        <v>10625</v>
      </c>
      <c r="E16" s="67">
        <f>SUM('5 Equipment Depreciation'!L11)</f>
        <v>0</v>
      </c>
      <c r="F16" s="67">
        <f>SUM(D16:E16)</f>
        <v>10625</v>
      </c>
      <c r="G16" s="59" t="s">
        <v>79</v>
      </c>
      <c r="H16" s="59"/>
      <c r="I16" s="67">
        <f>SUM('5 Equipment Depreciation'!J22)</f>
        <v>0</v>
      </c>
      <c r="J16" s="67">
        <f>SUM('5 Equipment Depreciation'!L22)</f>
        <v>0</v>
      </c>
      <c r="K16" s="67">
        <f>SUM('5 Equipment Depreciation'!N22)</f>
        <v>0</v>
      </c>
      <c r="L16" s="67">
        <f>SUM('5 Equipment Depreciation'!P22)</f>
        <v>0</v>
      </c>
      <c r="M16" s="67">
        <f>SUM('5 Equipment Depreciation'!R22)</f>
        <v>0</v>
      </c>
      <c r="N16" s="67">
        <f>SUM('5 Equipment Depreciation'!T22)</f>
        <v>0</v>
      </c>
      <c r="O16" s="67">
        <f>SUM('5 Equipment Depreciation'!V22)</f>
        <v>0</v>
      </c>
      <c r="P16" s="67">
        <f>SUM('5 Equipment Depreciation'!X22)</f>
        <v>0</v>
      </c>
      <c r="Q16" s="67">
        <f>SUM('5 Equipment Depreciation'!Z22)</f>
        <v>0</v>
      </c>
      <c r="R16" s="67">
        <f>SUM('5 Equipment Depreciation'!AB22)</f>
        <v>0</v>
      </c>
      <c r="S16" s="67">
        <f>SUM('5 Equipment Depreciation'!AD22)</f>
        <v>0</v>
      </c>
      <c r="T16" s="67">
        <f>SUM('5 Equipment Depreciation'!AF22)</f>
        <v>0</v>
      </c>
      <c r="U16" s="67">
        <f>SUM('5 Equipment Depreciation'!AH22)</f>
        <v>0</v>
      </c>
      <c r="V16" s="67">
        <f>SUM('5 Equipment Depreciation'!AJ22)</f>
        <v>0</v>
      </c>
      <c r="W16" s="67">
        <f>SUM('5 Equipment Depreciation'!AL22)</f>
        <v>0</v>
      </c>
      <c r="X16" s="67">
        <f>SUM('5 Equipment Depreciation'!AN22)</f>
        <v>0</v>
      </c>
      <c r="Y16" s="67">
        <f>SUM('5 Equipment Depreciation'!AP22)</f>
        <v>0</v>
      </c>
      <c r="Z16" s="67">
        <f>SUM('5 Equipment Depreciation'!AR22)</f>
        <v>0</v>
      </c>
      <c r="AA16" s="67">
        <f>SUM('5 Equipment Depreciation'!AT22)</f>
        <v>0</v>
      </c>
      <c r="AB16" s="67">
        <f>SUM('5 Equipment Depreciation'!AV22)</f>
        <v>0</v>
      </c>
      <c r="AC16" s="67">
        <f>SUM('5 Equipment Depreciation'!AX22)</f>
        <v>0</v>
      </c>
      <c r="AD16" s="67">
        <f>SUM('5 Equipment Depreciation'!AZ22)</f>
        <v>0</v>
      </c>
      <c r="AE16" s="67">
        <f>SUM('5 Equipment Depreciation'!BB22)</f>
        <v>0</v>
      </c>
      <c r="AF16" s="67">
        <f>SUM('5 Equipment Depreciation'!BD22)</f>
        <v>0</v>
      </c>
      <c r="AG16" s="67">
        <f>SUM('5 Equipment Depreciation'!BF22)</f>
        <v>0</v>
      </c>
      <c r="AH16" s="182"/>
      <c r="AI16" s="67">
        <f>SUM(I16:AG16)</f>
        <v>0</v>
      </c>
      <c r="AJ16" s="145"/>
      <c r="AK16" s="209"/>
      <c r="AL16" s="41"/>
    </row>
    <row r="17" spans="1:38" ht="12.75">
      <c r="A17" s="41"/>
      <c r="B17" s="143"/>
      <c r="C17" s="143"/>
      <c r="D17" s="73"/>
      <c r="E17" s="74"/>
      <c r="F17" s="74"/>
      <c r="G17" s="145"/>
      <c r="H17" s="145"/>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145"/>
      <c r="AK17" s="209"/>
      <c r="AL17" s="41"/>
    </row>
    <row r="18" spans="1:38" ht="12.75">
      <c r="A18" s="41" t="s">
        <v>92</v>
      </c>
      <c r="B18" s="143"/>
      <c r="C18" s="143"/>
      <c r="D18" s="211">
        <f>SUM(D12:D17)</f>
        <v>48385</v>
      </c>
      <c r="E18" s="212">
        <f>SUM(E12:E17)</f>
        <v>32760</v>
      </c>
      <c r="F18" s="212">
        <f>SUM(D18:E18)</f>
        <v>81145</v>
      </c>
      <c r="G18" s="59" t="s">
        <v>80</v>
      </c>
      <c r="H18" s="59"/>
      <c r="I18" s="212">
        <f aca="true" t="shared" si="0" ref="I18:S18">SUM(I12:I17)</f>
        <v>0</v>
      </c>
      <c r="J18" s="212">
        <f t="shared" si="0"/>
        <v>0</v>
      </c>
      <c r="K18" s="212">
        <f t="shared" si="0"/>
        <v>0</v>
      </c>
      <c r="L18" s="212">
        <f t="shared" si="0"/>
        <v>0</v>
      </c>
      <c r="M18" s="212">
        <f t="shared" si="0"/>
        <v>0</v>
      </c>
      <c r="N18" s="212">
        <f t="shared" si="0"/>
        <v>0</v>
      </c>
      <c r="O18" s="212">
        <f t="shared" si="0"/>
        <v>0</v>
      </c>
      <c r="P18" s="212">
        <f t="shared" si="0"/>
        <v>0</v>
      </c>
      <c r="Q18" s="212">
        <f t="shared" si="0"/>
        <v>0</v>
      </c>
      <c r="R18" s="212">
        <f t="shared" si="0"/>
        <v>0</v>
      </c>
      <c r="S18" s="212">
        <f t="shared" si="0"/>
        <v>0</v>
      </c>
      <c r="T18" s="212">
        <f>SUM(T12:T17)</f>
        <v>0</v>
      </c>
      <c r="U18" s="212">
        <f>SUM(U12:U17)</f>
        <v>0</v>
      </c>
      <c r="V18" s="212">
        <f>SUM(V12:V17)</f>
        <v>0</v>
      </c>
      <c r="W18" s="212">
        <f>SUM(W12:W17)</f>
        <v>0</v>
      </c>
      <c r="X18" s="212">
        <f>SUM(X12:X17)</f>
        <v>0</v>
      </c>
      <c r="Y18" s="212">
        <f>SUM(Y12:Y17)</f>
        <v>0</v>
      </c>
      <c r="Z18" s="212">
        <f>SUM(Z12:Z17)</f>
        <v>0</v>
      </c>
      <c r="AA18" s="212">
        <f>SUM(AA12:AA17)</f>
        <v>0</v>
      </c>
      <c r="AB18" s="212">
        <f>SUM(AB12:AB17)</f>
        <v>0</v>
      </c>
      <c r="AC18" s="212">
        <f>SUM(AC12:AC17)</f>
        <v>0</v>
      </c>
      <c r="AD18" s="212">
        <f>SUM(AD12:AD17)</f>
        <v>0</v>
      </c>
      <c r="AE18" s="212">
        <f>SUM(AE12:AE17)</f>
        <v>0</v>
      </c>
      <c r="AF18" s="212">
        <f>SUM(AF12:AF17)</f>
        <v>0</v>
      </c>
      <c r="AG18" s="212">
        <f>SUM(AG12:AG17)</f>
        <v>0</v>
      </c>
      <c r="AH18" s="182"/>
      <c r="AI18" s="212">
        <f>SUM(AI12:AI17)</f>
        <v>0</v>
      </c>
      <c r="AJ18" s="145"/>
      <c r="AK18" s="209"/>
      <c r="AL18" s="41"/>
    </row>
    <row r="19" spans="1:38" ht="12.75">
      <c r="A19" s="41"/>
      <c r="B19" s="143"/>
      <c r="C19" s="143"/>
      <c r="D19" s="73"/>
      <c r="E19" s="74"/>
      <c r="F19" s="74"/>
      <c r="G19" s="145"/>
      <c r="H19" s="145"/>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5"/>
      <c r="AK19" s="209"/>
      <c r="AL19" s="41"/>
    </row>
    <row r="20" spans="1:38" ht="12.75">
      <c r="A20" s="41" t="s">
        <v>226</v>
      </c>
      <c r="B20" s="143"/>
      <c r="C20" s="143"/>
      <c r="D20" s="213"/>
      <c r="E20" s="182"/>
      <c r="F20" s="67">
        <f>SUM('4 Admin Overhead Expenses'!I10:I11)</f>
        <v>24300.275999999998</v>
      </c>
      <c r="G20" s="59" t="s">
        <v>81</v>
      </c>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437">
        <f>SUM('4 Admin Overhead Expenses'!I36)</f>
        <v>0</v>
      </c>
      <c r="AJ20" s="145"/>
      <c r="AK20" s="209"/>
      <c r="AL20" s="41"/>
    </row>
    <row r="21" spans="1:38" ht="12.75">
      <c r="A21" s="41" t="s">
        <v>74</v>
      </c>
      <c r="B21" s="143"/>
      <c r="C21" s="143"/>
      <c r="D21" s="213"/>
      <c r="E21" s="182"/>
      <c r="F21" s="67">
        <v>1000</v>
      </c>
      <c r="G21" s="59" t="s">
        <v>94</v>
      </c>
      <c r="H21" s="214"/>
      <c r="I21" s="41"/>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350">
        <v>0</v>
      </c>
      <c r="AJ21" s="145"/>
      <c r="AK21" s="209"/>
      <c r="AL21" s="41"/>
    </row>
    <row r="22" spans="1:38" ht="12.75">
      <c r="A22" s="41"/>
      <c r="B22" s="143"/>
      <c r="C22" s="143"/>
      <c r="D22" s="183"/>
      <c r="E22" s="182"/>
      <c r="F22" s="182"/>
      <c r="G22" s="59"/>
      <c r="H22" s="214"/>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215"/>
      <c r="AJ22" s="145"/>
      <c r="AK22" s="209"/>
      <c r="AL22" s="41"/>
    </row>
    <row r="23" spans="1:38" ht="12.75">
      <c r="A23" s="41" t="s">
        <v>93</v>
      </c>
      <c r="B23" s="143"/>
      <c r="C23" s="143"/>
      <c r="D23" s="213"/>
      <c r="E23" s="182"/>
      <c r="F23" s="212">
        <f>SUM(F20:F21)</f>
        <v>25300.275999999998</v>
      </c>
      <c r="G23" s="59" t="s">
        <v>95</v>
      </c>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6">
        <f>SUM(AI20:AI22)</f>
        <v>0</v>
      </c>
      <c r="AJ23" s="145"/>
      <c r="AK23" s="209"/>
      <c r="AL23" s="41"/>
    </row>
    <row r="24" spans="1:38" ht="12.75">
      <c r="A24" s="41" t="s">
        <v>105</v>
      </c>
      <c r="B24" s="143"/>
      <c r="C24" s="143"/>
      <c r="D24" s="213"/>
      <c r="E24" s="182"/>
      <c r="F24" s="217">
        <f>F23/SUM(F18)</f>
        <v>0.3117909421406125</v>
      </c>
      <c r="G24" s="59" t="s">
        <v>100</v>
      </c>
      <c r="H24" s="214"/>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59">
        <f>IF(AI23&lt;&gt;0,AI23/SUM(AI18),0)</f>
        <v>0</v>
      </c>
      <c r="AJ24" s="145"/>
      <c r="AK24" s="209"/>
      <c r="AL24" s="41"/>
    </row>
    <row r="25" spans="1:38" ht="12.75">
      <c r="A25" s="41"/>
      <c r="B25" s="143"/>
      <c r="C25" s="143"/>
      <c r="D25" s="73"/>
      <c r="E25" s="74"/>
      <c r="F25" s="74"/>
      <c r="G25" s="145"/>
      <c r="H25" s="145"/>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5"/>
      <c r="AK25" s="209"/>
      <c r="AL25" s="41"/>
    </row>
    <row r="26" spans="1:38" ht="12.75">
      <c r="A26" s="41" t="s">
        <v>150</v>
      </c>
      <c r="B26" s="143"/>
      <c r="C26" s="143"/>
      <c r="D26" s="211">
        <f>D18*$F$24</f>
        <v>15086.004735473534</v>
      </c>
      <c r="E26" s="212">
        <f>E18*$F$24</f>
        <v>10214.271264526466</v>
      </c>
      <c r="F26" s="212">
        <f>SUM(D26:E26)</f>
        <v>25300.275999999998</v>
      </c>
      <c r="G26" s="59" t="s">
        <v>101</v>
      </c>
      <c r="H26" s="145"/>
      <c r="I26" s="67">
        <f aca="true" t="shared" si="1" ref="I26:S26">I18*$AI$24</f>
        <v>0</v>
      </c>
      <c r="J26" s="67">
        <f t="shared" si="1"/>
        <v>0</v>
      </c>
      <c r="K26" s="67">
        <f t="shared" si="1"/>
        <v>0</v>
      </c>
      <c r="L26" s="67">
        <f t="shared" si="1"/>
        <v>0</v>
      </c>
      <c r="M26" s="67">
        <f t="shared" si="1"/>
        <v>0</v>
      </c>
      <c r="N26" s="67">
        <f t="shared" si="1"/>
        <v>0</v>
      </c>
      <c r="O26" s="67">
        <f t="shared" si="1"/>
        <v>0</v>
      </c>
      <c r="P26" s="67">
        <f t="shared" si="1"/>
        <v>0</v>
      </c>
      <c r="Q26" s="67">
        <f t="shared" si="1"/>
        <v>0</v>
      </c>
      <c r="R26" s="67">
        <f t="shared" si="1"/>
        <v>0</v>
      </c>
      <c r="S26" s="67">
        <f t="shared" si="1"/>
        <v>0</v>
      </c>
      <c r="T26" s="67">
        <f>T18*$AI$24</f>
        <v>0</v>
      </c>
      <c r="U26" s="67">
        <f>U18*$AI$24</f>
        <v>0</v>
      </c>
      <c r="V26" s="67">
        <f>V18*$AI$24</f>
        <v>0</v>
      </c>
      <c r="W26" s="67">
        <f>W18*$AI$24</f>
        <v>0</v>
      </c>
      <c r="X26" s="67">
        <f>X18*$AI$24</f>
        <v>0</v>
      </c>
      <c r="Y26" s="67">
        <f>Y18*$AI$24</f>
        <v>0</v>
      </c>
      <c r="Z26" s="67">
        <f>Z18*$AI$24</f>
        <v>0</v>
      </c>
      <c r="AA26" s="67">
        <f>AA18*$AI$24</f>
        <v>0</v>
      </c>
      <c r="AB26" s="67">
        <f>AB18*$AI$24</f>
        <v>0</v>
      </c>
      <c r="AC26" s="67">
        <f>AC18*$AI$24</f>
        <v>0</v>
      </c>
      <c r="AD26" s="67">
        <f>AD18*$AI$24</f>
        <v>0</v>
      </c>
      <c r="AE26" s="67">
        <f>AE18*$AI$24</f>
        <v>0</v>
      </c>
      <c r="AF26" s="67">
        <f>AF18*$AI$24</f>
        <v>0</v>
      </c>
      <c r="AG26" s="67">
        <f>AG18*$AI$24</f>
        <v>0</v>
      </c>
      <c r="AH26" s="182"/>
      <c r="AI26" s="67">
        <f>SUM(I26:AG26)</f>
        <v>0</v>
      </c>
      <c r="AJ26" s="145"/>
      <c r="AK26" s="209"/>
      <c r="AL26" s="41"/>
    </row>
    <row r="27" spans="4:7" ht="12.75">
      <c r="D27" s="213"/>
      <c r="E27" s="124"/>
      <c r="F27" s="124"/>
      <c r="G27" s="41"/>
    </row>
    <row r="28" spans="1:38" ht="12.75">
      <c r="A28" s="41" t="s">
        <v>75</v>
      </c>
      <c r="B28" s="143"/>
      <c r="C28" s="143"/>
      <c r="D28" s="211">
        <f>SUM(D18,D26)</f>
        <v>63471.004735473536</v>
      </c>
      <c r="E28" s="212">
        <f>SUM(E18,E26)</f>
        <v>42974.27126452647</v>
      </c>
      <c r="F28" s="212">
        <f>SUM(F18,F26)</f>
        <v>106445.276</v>
      </c>
      <c r="G28" s="59" t="s">
        <v>102</v>
      </c>
      <c r="H28" s="59"/>
      <c r="I28" s="212">
        <f aca="true" t="shared" si="2" ref="I28:S28">SUM(I18,I26)</f>
        <v>0</v>
      </c>
      <c r="J28" s="212">
        <f t="shared" si="2"/>
        <v>0</v>
      </c>
      <c r="K28" s="212">
        <f t="shared" si="2"/>
        <v>0</v>
      </c>
      <c r="L28" s="212">
        <f t="shared" si="2"/>
        <v>0</v>
      </c>
      <c r="M28" s="212">
        <f t="shared" si="2"/>
        <v>0</v>
      </c>
      <c r="N28" s="212">
        <f t="shared" si="2"/>
        <v>0</v>
      </c>
      <c r="O28" s="212">
        <f t="shared" si="2"/>
        <v>0</v>
      </c>
      <c r="P28" s="212">
        <f t="shared" si="2"/>
        <v>0</v>
      </c>
      <c r="Q28" s="212">
        <f t="shared" si="2"/>
        <v>0</v>
      </c>
      <c r="R28" s="212">
        <f t="shared" si="2"/>
        <v>0</v>
      </c>
      <c r="S28" s="212">
        <f t="shared" si="2"/>
        <v>0</v>
      </c>
      <c r="T28" s="212">
        <f>SUM(T18,T26)</f>
        <v>0</v>
      </c>
      <c r="U28" s="212">
        <f>SUM(U18,U26)</f>
        <v>0</v>
      </c>
      <c r="V28" s="212">
        <f>SUM(V18,V26)</f>
        <v>0</v>
      </c>
      <c r="W28" s="212">
        <f>SUM(W18,W26)</f>
        <v>0</v>
      </c>
      <c r="X28" s="212">
        <f>SUM(X18,X26)</f>
        <v>0</v>
      </c>
      <c r="Y28" s="212">
        <f>SUM(Y18,Y26)</f>
        <v>0</v>
      </c>
      <c r="Z28" s="212">
        <f>SUM(Z18,Z26)</f>
        <v>0</v>
      </c>
      <c r="AA28" s="212">
        <f>SUM(AA18,AA26)</f>
        <v>0</v>
      </c>
      <c r="AB28" s="212">
        <f>SUM(AB18,AB26)</f>
        <v>0</v>
      </c>
      <c r="AC28" s="212">
        <f>SUM(AC18,AC26)</f>
        <v>0</v>
      </c>
      <c r="AD28" s="212">
        <f>SUM(AD18,AD26)</f>
        <v>0</v>
      </c>
      <c r="AE28" s="212">
        <f>SUM(AE18,AE26)</f>
        <v>0</v>
      </c>
      <c r="AF28" s="212">
        <f>SUM(AF18,AF26)</f>
        <v>0</v>
      </c>
      <c r="AG28" s="212">
        <f>SUM(AG18,AG26)</f>
        <v>0</v>
      </c>
      <c r="AH28" s="182"/>
      <c r="AI28" s="212">
        <f>SUM(AI18,AI26)</f>
        <v>0</v>
      </c>
      <c r="AJ28" s="145"/>
      <c r="AK28" s="209"/>
      <c r="AL28" s="41"/>
    </row>
    <row r="29" spans="1:38" ht="12.75">
      <c r="A29" s="41"/>
      <c r="B29" s="143"/>
      <c r="C29" s="143"/>
      <c r="D29" s="73"/>
      <c r="E29" s="74"/>
      <c r="F29" s="74"/>
      <c r="G29" s="145"/>
      <c r="H29" s="145"/>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5"/>
      <c r="AK29" s="209"/>
      <c r="AL29" s="41"/>
    </row>
    <row r="30" spans="1:38" ht="13.5">
      <c r="A30" s="219" t="s">
        <v>331</v>
      </c>
      <c r="B30" s="143"/>
      <c r="C30" s="143"/>
      <c r="D30" s="73"/>
      <c r="E30" s="74"/>
      <c r="F30" s="74"/>
      <c r="G30" s="145"/>
      <c r="H30" s="145"/>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5"/>
      <c r="AK30" s="209"/>
      <c r="AL30" s="41"/>
    </row>
    <row r="31" spans="1:38" ht="12.75">
      <c r="A31" s="41" t="s">
        <v>332</v>
      </c>
      <c r="B31" s="143"/>
      <c r="C31" s="143"/>
      <c r="D31" s="66">
        <f>SUM('1 Volume Projections'!D13)</f>
        <v>305</v>
      </c>
      <c r="E31" s="67">
        <f>SUM('1 Volume Projections'!D14)</f>
        <v>30</v>
      </c>
      <c r="F31" s="182"/>
      <c r="G31" s="59" t="s">
        <v>103</v>
      </c>
      <c r="H31" s="59"/>
      <c r="I31" s="33">
        <f>+'1 Volume Projections'!D15</f>
        <v>0</v>
      </c>
      <c r="J31" s="33">
        <f>+'1 Volume Projections'!D16</f>
        <v>0</v>
      </c>
      <c r="K31" s="33">
        <f>+'1 Volume Projections'!D17</f>
        <v>0</v>
      </c>
      <c r="L31" s="33">
        <f>+'1 Volume Projections'!D18</f>
        <v>0</v>
      </c>
      <c r="M31" s="33">
        <f>+'1 Volume Projections'!D19</f>
        <v>0</v>
      </c>
      <c r="N31" s="33">
        <f>+'1 Volume Projections'!D20</f>
        <v>0</v>
      </c>
      <c r="O31" s="33">
        <f>+'1 Volume Projections'!D21</f>
        <v>0</v>
      </c>
      <c r="P31" s="33">
        <f>+'1 Volume Projections'!D22</f>
        <v>0</v>
      </c>
      <c r="Q31" s="33">
        <f>+'1 Volume Projections'!D23</f>
        <v>0</v>
      </c>
      <c r="R31" s="33">
        <f>+'1 Volume Projections'!D24</f>
        <v>0</v>
      </c>
      <c r="S31" s="33">
        <f>+'1 Volume Projections'!D25</f>
        <v>0</v>
      </c>
      <c r="T31" s="33">
        <f>+'1 Volume Projections'!D26</f>
        <v>0</v>
      </c>
      <c r="U31" s="33">
        <f>+'1 Volume Projections'!D27</f>
        <v>0</v>
      </c>
      <c r="V31" s="33">
        <f>+'1 Volume Projections'!D28</f>
        <v>0</v>
      </c>
      <c r="W31" s="33">
        <f>+'1 Volume Projections'!D29</f>
        <v>0</v>
      </c>
      <c r="X31" s="33">
        <f>+'1 Volume Projections'!D30</f>
        <v>0</v>
      </c>
      <c r="Y31" s="33">
        <f>+'1 Volume Projections'!D31</f>
        <v>0</v>
      </c>
      <c r="Z31" s="33">
        <f>+'1 Volume Projections'!D32</f>
        <v>0</v>
      </c>
      <c r="AA31" s="33">
        <f>+'1 Volume Projections'!D33</f>
        <v>0</v>
      </c>
      <c r="AB31" s="33">
        <f>+'1 Volume Projections'!D34</f>
        <v>0</v>
      </c>
      <c r="AC31" s="33">
        <f>+'1 Volume Projections'!D35</f>
        <v>0</v>
      </c>
      <c r="AD31" s="33">
        <f>+'1 Volume Projections'!D36</f>
        <v>0</v>
      </c>
      <c r="AE31" s="33">
        <f>+'1 Volume Projections'!D37</f>
        <v>0</v>
      </c>
      <c r="AF31" s="33">
        <f>+'1 Volume Projections'!D38</f>
        <v>0</v>
      </c>
      <c r="AG31" s="33">
        <f>+'1 Volume Projections'!D39</f>
        <v>0</v>
      </c>
      <c r="AH31" s="220"/>
      <c r="AI31" s="215"/>
      <c r="AJ31" s="145"/>
      <c r="AK31" s="209"/>
      <c r="AL31" s="41"/>
    </row>
    <row r="32" spans="1:38" ht="12.75">
      <c r="A32" s="41"/>
      <c r="B32" s="143"/>
      <c r="C32" s="143"/>
      <c r="D32" s="73"/>
      <c r="E32" s="74"/>
      <c r="F32" s="74"/>
      <c r="G32" s="41"/>
      <c r="H32" s="145"/>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5"/>
      <c r="AK32" s="209"/>
      <c r="AL32" s="41"/>
    </row>
    <row r="33" spans="1:38" ht="14.25" thickBot="1">
      <c r="A33" s="219" t="s">
        <v>76</v>
      </c>
      <c r="B33" s="143"/>
      <c r="C33" s="143"/>
      <c r="D33" s="221">
        <f>D28/D31</f>
        <v>208.10165487040504</v>
      </c>
      <c r="E33" s="222">
        <f>E28/E31</f>
        <v>1432.475708817549</v>
      </c>
      <c r="F33" s="182"/>
      <c r="G33" s="59" t="s">
        <v>104</v>
      </c>
      <c r="H33" s="145"/>
      <c r="I33" s="223">
        <f aca="true" t="shared" si="3" ref="I33:S33">ROUND(IF(I28&gt;0,I28/I31,0),0)</f>
        <v>0</v>
      </c>
      <c r="J33" s="223">
        <f t="shared" si="3"/>
        <v>0</v>
      </c>
      <c r="K33" s="223">
        <f t="shared" si="3"/>
        <v>0</v>
      </c>
      <c r="L33" s="223">
        <f t="shared" si="3"/>
        <v>0</v>
      </c>
      <c r="M33" s="223">
        <f t="shared" si="3"/>
        <v>0</v>
      </c>
      <c r="N33" s="223">
        <f t="shared" si="3"/>
        <v>0</v>
      </c>
      <c r="O33" s="223">
        <f t="shared" si="3"/>
        <v>0</v>
      </c>
      <c r="P33" s="223">
        <f t="shared" si="3"/>
        <v>0</v>
      </c>
      <c r="Q33" s="223">
        <f t="shared" si="3"/>
        <v>0</v>
      </c>
      <c r="R33" s="223">
        <f t="shared" si="3"/>
        <v>0</v>
      </c>
      <c r="S33" s="223">
        <f t="shared" si="3"/>
        <v>0</v>
      </c>
      <c r="T33" s="223">
        <f>ROUND(IF(T28&gt;0,T28/T31,0),0)</f>
        <v>0</v>
      </c>
      <c r="U33" s="223">
        <f>ROUND(IF(U28&gt;0,U28/U31,0),0)</f>
        <v>0</v>
      </c>
      <c r="V33" s="223">
        <f>ROUND(IF(V28&gt;0,V28/V31,0),0)</f>
        <v>0</v>
      </c>
      <c r="W33" s="223">
        <f>ROUND(IF(W28&gt;0,W28/W31,0),0)</f>
        <v>0</v>
      </c>
      <c r="X33" s="223">
        <f>ROUND(IF(X28&gt;0,X28/X31,0),0)</f>
        <v>0</v>
      </c>
      <c r="Y33" s="223">
        <f>ROUND(IF(Y28&gt;0,Y28/Y31,0),0)</f>
        <v>0</v>
      </c>
      <c r="Z33" s="223">
        <f>ROUND(IF(Z28&gt;0,Z28/Z31,0),0)</f>
        <v>0</v>
      </c>
      <c r="AA33" s="223">
        <f>ROUND(IF(AA28&gt;0,AA28/AA31,0),0)</f>
        <v>0</v>
      </c>
      <c r="AB33" s="223">
        <f>ROUND(IF(AB28&gt;0,AB28/AB31,0),0)</f>
        <v>0</v>
      </c>
      <c r="AC33" s="223">
        <f>ROUND(IF(AC28&gt;0,AC28/AC31,0),0)</f>
        <v>0</v>
      </c>
      <c r="AD33" s="223">
        <f>ROUND(IF(AD28&gt;0,AD28/AD31,0),0)</f>
        <v>0</v>
      </c>
      <c r="AE33" s="223">
        <f>ROUND(IF(AE28&gt;0,AE28/AE31,0),0)</f>
        <v>0</v>
      </c>
      <c r="AF33" s="223">
        <f>ROUND(IF(AF28&gt;0,AF28/AF31,0),0)</f>
        <v>0</v>
      </c>
      <c r="AG33" s="223">
        <f>ROUND(IF(AG28&gt;0,AG28/AG31,0),0)</f>
        <v>0</v>
      </c>
      <c r="AH33" s="224"/>
      <c r="AI33" s="56"/>
      <c r="AJ33" s="145"/>
      <c r="AK33" s="209"/>
      <c r="AL33" s="41"/>
    </row>
    <row r="34" spans="1:38" ht="13.5" thickTop="1">
      <c r="A34" s="41"/>
      <c r="B34" s="41"/>
      <c r="C34" s="2"/>
      <c r="D34" s="162"/>
      <c r="E34" s="225"/>
      <c r="F34" s="225"/>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41"/>
      <c r="AK34" s="41"/>
      <c r="AL34" s="41"/>
    </row>
  </sheetData>
  <sheetProtection/>
  <mergeCells count="29">
    <mergeCell ref="AE9:AE10"/>
    <mergeCell ref="AF9:AF10"/>
    <mergeCell ref="AG9:AG10"/>
    <mergeCell ref="Z9:Z10"/>
    <mergeCell ref="AA9:AA10"/>
    <mergeCell ref="AB9:AB10"/>
    <mergeCell ref="AC9:AC10"/>
    <mergeCell ref="AD9:AD10"/>
    <mergeCell ref="U9:U10"/>
    <mergeCell ref="V9:V10"/>
    <mergeCell ref="W9:W10"/>
    <mergeCell ref="X9:X10"/>
    <mergeCell ref="Y9:Y10"/>
    <mergeCell ref="A4:AI4"/>
    <mergeCell ref="D9:F9"/>
    <mergeCell ref="A2:AI2"/>
    <mergeCell ref="A3:AI3"/>
    <mergeCell ref="N9:N10"/>
    <mergeCell ref="O9:O10"/>
    <mergeCell ref="P9:P10"/>
    <mergeCell ref="R9:R10"/>
    <mergeCell ref="Q9:Q10"/>
    <mergeCell ref="I9:I10"/>
    <mergeCell ref="J9:J10"/>
    <mergeCell ref="K9:K10"/>
    <mergeCell ref="L9:L10"/>
    <mergeCell ref="M9:M10"/>
    <mergeCell ref="S9:S10"/>
    <mergeCell ref="T9:T10"/>
  </mergeCells>
  <printOptions gridLines="1"/>
  <pageMargins left="0.5" right="0.5" top="0.75" bottom="0.75" header="0.5" footer="0.5"/>
  <pageSetup fitToHeight="1" fitToWidth="1" horizontalDpi="600" verticalDpi="600" orientation="landscape" paperSize="5" scale="74" r:id="rId1"/>
  <headerFooter alignWithMargins="0">
    <oddHeader>&amp;R&amp;"Arial,Bold"
</oddHeader>
    <oddFooter>&amp;C&amp;A</oddFooter>
  </headerFooter>
</worksheet>
</file>

<file path=xl/worksheets/sheet9.xml><?xml version="1.0" encoding="utf-8"?>
<worksheet xmlns="http://schemas.openxmlformats.org/spreadsheetml/2006/main" xmlns:r="http://schemas.openxmlformats.org/officeDocument/2006/relationships">
  <sheetPr codeName="Sheet8">
    <tabColor rgb="FF00B050"/>
    <pageSetUpPr fitToPage="1"/>
  </sheetPr>
  <dimension ref="A1:AD49"/>
  <sheetViews>
    <sheetView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F21" sqref="F21"/>
    </sheetView>
  </sheetViews>
  <sheetFormatPr defaultColWidth="9.28125" defaultRowHeight="12.75"/>
  <cols>
    <col min="1" max="1" width="49.28125" style="43" customWidth="1"/>
    <col min="2" max="2" width="11.28125" style="43" customWidth="1"/>
    <col min="3" max="4" width="13.28125" style="43" hidden="1" customWidth="1"/>
    <col min="5" max="5" width="2.7109375" style="43" customWidth="1"/>
    <col min="6" max="30" width="12.7109375" style="43" customWidth="1"/>
    <col min="31" max="16384" width="9.28125" style="43" customWidth="1"/>
  </cols>
  <sheetData>
    <row r="1" spans="1:5" ht="15" customHeight="1">
      <c r="A1" s="40"/>
      <c r="B1" s="41"/>
      <c r="C1" s="41"/>
      <c r="D1" s="42"/>
      <c r="E1" s="41"/>
    </row>
    <row r="2" spans="1:15" ht="27.75">
      <c r="A2" s="481" t="str">
        <f>'1 Volume Projections'!B1</f>
        <v>"enter your core name here"</v>
      </c>
      <c r="B2" s="481"/>
      <c r="C2" s="481"/>
      <c r="D2" s="481"/>
      <c r="E2" s="481"/>
      <c r="F2" s="481"/>
      <c r="G2" s="481"/>
      <c r="H2" s="481"/>
      <c r="I2" s="481"/>
      <c r="J2" s="481"/>
      <c r="K2" s="481"/>
      <c r="L2" s="481"/>
      <c r="M2" s="481"/>
      <c r="N2" s="481"/>
      <c r="O2" s="481"/>
    </row>
    <row r="3" spans="1:15" s="44" customFormat="1" ht="17.25">
      <c r="A3" s="458" t="s">
        <v>117</v>
      </c>
      <c r="B3" s="458"/>
      <c r="C3" s="458"/>
      <c r="D3" s="458"/>
      <c r="E3" s="458"/>
      <c r="F3" s="458"/>
      <c r="G3" s="458"/>
      <c r="H3" s="458"/>
      <c r="I3" s="458"/>
      <c r="J3" s="458"/>
      <c r="K3" s="458"/>
      <c r="L3" s="458"/>
      <c r="M3" s="458"/>
      <c r="N3" s="458"/>
      <c r="O3" s="458"/>
    </row>
    <row r="4" spans="1:15" s="44" customFormat="1" ht="17.25">
      <c r="A4" s="458" t="str">
        <f>'2 Salary &amp; Fringe'!A3:BI3</f>
        <v>Fiscal Year 2023</v>
      </c>
      <c r="B4" s="458"/>
      <c r="C4" s="458"/>
      <c r="D4" s="458"/>
      <c r="E4" s="458"/>
      <c r="F4" s="458"/>
      <c r="G4" s="458"/>
      <c r="H4" s="458"/>
      <c r="I4" s="458"/>
      <c r="J4" s="458"/>
      <c r="K4" s="458"/>
      <c r="L4" s="458"/>
      <c r="M4" s="458"/>
      <c r="N4" s="458"/>
      <c r="O4" s="458"/>
    </row>
    <row r="5" spans="1:10" s="44" customFormat="1" ht="17.25">
      <c r="A5" s="103"/>
      <c r="B5" s="103"/>
      <c r="C5" s="103"/>
      <c r="D5" s="103"/>
      <c r="E5" s="103"/>
      <c r="F5" s="103"/>
      <c r="G5" s="103"/>
      <c r="H5" s="103"/>
      <c r="I5" s="103"/>
      <c r="J5" s="103"/>
    </row>
    <row r="6" spans="1:30" s="44" customFormat="1" ht="17.25">
      <c r="A6" s="103"/>
      <c r="B6" s="103"/>
      <c r="C6" s="103"/>
      <c r="D6" s="103"/>
      <c r="E6" s="103"/>
      <c r="F6" s="202" t="s">
        <v>53</v>
      </c>
      <c r="G6" s="202" t="s">
        <v>55</v>
      </c>
      <c r="H6" s="202" t="s">
        <v>120</v>
      </c>
      <c r="I6" s="202" t="s">
        <v>142</v>
      </c>
      <c r="J6" s="202" t="s">
        <v>144</v>
      </c>
      <c r="K6" s="202" t="s">
        <v>133</v>
      </c>
      <c r="L6" s="202" t="s">
        <v>134</v>
      </c>
      <c r="M6" s="202" t="s">
        <v>135</v>
      </c>
      <c r="N6" s="202" t="s">
        <v>136</v>
      </c>
      <c r="O6" s="202" t="s">
        <v>137</v>
      </c>
      <c r="P6" s="202" t="s">
        <v>212</v>
      </c>
      <c r="Q6" s="202" t="s">
        <v>316</v>
      </c>
      <c r="R6" s="202" t="s">
        <v>317</v>
      </c>
      <c r="S6" s="202" t="s">
        <v>318</v>
      </c>
      <c r="T6" s="202" t="s">
        <v>319</v>
      </c>
      <c r="U6" s="202" t="s">
        <v>320</v>
      </c>
      <c r="V6" s="202" t="s">
        <v>321</v>
      </c>
      <c r="W6" s="202" t="s">
        <v>322</v>
      </c>
      <c r="X6" s="202" t="s">
        <v>323</v>
      </c>
      <c r="Y6" s="202" t="s">
        <v>324</v>
      </c>
      <c r="Z6" s="202" t="s">
        <v>325</v>
      </c>
      <c r="AA6" s="202" t="s">
        <v>326</v>
      </c>
      <c r="AB6" s="202" t="s">
        <v>327</v>
      </c>
      <c r="AC6" s="202" t="s">
        <v>328</v>
      </c>
      <c r="AD6" s="202" t="s">
        <v>329</v>
      </c>
    </row>
    <row r="7" spans="1:30" s="44" customFormat="1" ht="19.5" customHeight="1">
      <c r="A7" s="203"/>
      <c r="B7" s="103"/>
      <c r="C7" s="491" t="s">
        <v>72</v>
      </c>
      <c r="D7" s="495"/>
      <c r="E7" s="103"/>
      <c r="F7" s="492">
        <f>'1 Volume Projections'!B15</f>
        <v>0</v>
      </c>
      <c r="G7" s="492">
        <f>'1 Volume Projections'!B16</f>
        <v>0</v>
      </c>
      <c r="H7" s="492">
        <f>'1 Volume Projections'!B17</f>
        <v>0</v>
      </c>
      <c r="I7" s="492">
        <f>'1 Volume Projections'!B18</f>
        <v>0</v>
      </c>
      <c r="J7" s="492">
        <f>'1 Volume Projections'!B19</f>
        <v>0</v>
      </c>
      <c r="K7" s="492">
        <f>'1 Volume Projections'!B20</f>
        <v>0</v>
      </c>
      <c r="L7" s="492">
        <f>'1 Volume Projections'!B21</f>
        <v>0</v>
      </c>
      <c r="M7" s="492">
        <f>'1 Volume Projections'!B22</f>
        <v>0</v>
      </c>
      <c r="N7" s="492">
        <f>'1 Volume Projections'!B23</f>
        <v>0</v>
      </c>
      <c r="O7" s="492">
        <f>'1 Volume Projections'!B24</f>
        <v>0</v>
      </c>
      <c r="P7" s="494">
        <f>'1 Volume Projections'!B25</f>
        <v>0</v>
      </c>
      <c r="Q7" s="494">
        <f>'1 Volume Projections'!C25</f>
        <v>0</v>
      </c>
      <c r="R7" s="494">
        <f>'1 Volume Projections'!D25</f>
        <v>0</v>
      </c>
      <c r="S7" s="494">
        <f>'1 Volume Projections'!E25</f>
        <v>0</v>
      </c>
      <c r="T7" s="494">
        <f>'1 Volume Projections'!F25</f>
        <v>0</v>
      </c>
      <c r="U7" s="494">
        <f>'1 Volume Projections'!G25</f>
        <v>0</v>
      </c>
      <c r="V7" s="494">
        <f>'1 Volume Projections'!H25</f>
        <v>0</v>
      </c>
      <c r="W7" s="494">
        <f>'1 Volume Projections'!I25</f>
        <v>0</v>
      </c>
      <c r="X7" s="494">
        <f>'1 Volume Projections'!J25</f>
        <v>0</v>
      </c>
      <c r="Y7" s="494">
        <f>'1 Volume Projections'!K25</f>
        <v>0</v>
      </c>
      <c r="Z7" s="494">
        <f>'1 Volume Projections'!L25</f>
        <v>0</v>
      </c>
      <c r="AA7" s="494">
        <f>'1 Volume Projections'!M25</f>
        <v>0</v>
      </c>
      <c r="AB7" s="494">
        <f>'1 Volume Projections'!N25</f>
        <v>0</v>
      </c>
      <c r="AC7" s="494">
        <f>'1 Volume Projections'!O25</f>
        <v>0</v>
      </c>
      <c r="AD7" s="494">
        <f>'1 Volume Projections'!P25</f>
        <v>0</v>
      </c>
    </row>
    <row r="8" spans="1:30" ht="19.5" customHeight="1">
      <c r="A8" s="41"/>
      <c r="B8" s="143"/>
      <c r="C8" s="205" t="s">
        <v>53</v>
      </c>
      <c r="D8" s="226" t="s">
        <v>55</v>
      </c>
      <c r="E8" s="206"/>
      <c r="F8" s="493"/>
      <c r="G8" s="493"/>
      <c r="H8" s="493"/>
      <c r="I8" s="493"/>
      <c r="J8" s="493"/>
      <c r="K8" s="493"/>
      <c r="L8" s="493"/>
      <c r="M8" s="493"/>
      <c r="N8" s="493"/>
      <c r="O8" s="493"/>
      <c r="P8" s="493"/>
      <c r="Q8" s="493"/>
      <c r="R8" s="493"/>
      <c r="S8" s="493"/>
      <c r="T8" s="493"/>
      <c r="U8" s="493"/>
      <c r="V8" s="493"/>
      <c r="W8" s="493"/>
      <c r="X8" s="493"/>
      <c r="Y8" s="493"/>
      <c r="Z8" s="493"/>
      <c r="AA8" s="493"/>
      <c r="AB8" s="493"/>
      <c r="AC8" s="493"/>
      <c r="AD8" s="493"/>
    </row>
    <row r="9" spans="1:30" ht="12.75">
      <c r="A9" s="41"/>
      <c r="B9" s="143"/>
      <c r="C9" s="208"/>
      <c r="D9" s="227"/>
      <c r="E9" s="204"/>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row>
    <row r="10" spans="1:30" ht="13.5">
      <c r="A10" s="219" t="s">
        <v>256</v>
      </c>
      <c r="B10" s="143"/>
      <c r="C10" s="183">
        <f>SUM('6 Expense Summary'!D$33)</f>
        <v>208.10165487040504</v>
      </c>
      <c r="D10" s="34">
        <f>SUM('6 Expense Summary'!E$33)</f>
        <v>1432.475708817549</v>
      </c>
      <c r="E10" s="145"/>
      <c r="F10" s="228">
        <f>SUM('6 Expense Summary'!I$33)</f>
        <v>0</v>
      </c>
      <c r="G10" s="228">
        <f>SUM('6 Expense Summary'!J$33)</f>
        <v>0</v>
      </c>
      <c r="H10" s="228">
        <f>SUM('6 Expense Summary'!K$33)</f>
        <v>0</v>
      </c>
      <c r="I10" s="228">
        <f>SUM('6 Expense Summary'!L$33)</f>
        <v>0</v>
      </c>
      <c r="J10" s="228">
        <f>SUM('6 Expense Summary'!M$33)</f>
        <v>0</v>
      </c>
      <c r="K10" s="228">
        <f>SUM('6 Expense Summary'!N$33)</f>
        <v>0</v>
      </c>
      <c r="L10" s="228">
        <f>SUM('6 Expense Summary'!O$33)</f>
        <v>0</v>
      </c>
      <c r="M10" s="228">
        <f>SUM('6 Expense Summary'!P$33)</f>
        <v>0</v>
      </c>
      <c r="N10" s="228">
        <f>SUM('6 Expense Summary'!Q$33)</f>
        <v>0</v>
      </c>
      <c r="O10" s="228">
        <f>SUM('6 Expense Summary'!R$33)</f>
        <v>0</v>
      </c>
      <c r="P10" s="228">
        <f>SUM('6 Expense Summary'!S$33)</f>
        <v>0</v>
      </c>
      <c r="Q10" s="228">
        <f>SUM('6 Expense Summary'!T$33)</f>
        <v>0</v>
      </c>
      <c r="R10" s="228">
        <f>SUM('6 Expense Summary'!U$33)</f>
        <v>0</v>
      </c>
      <c r="S10" s="228">
        <f>SUM('6 Expense Summary'!V$33)</f>
        <v>0</v>
      </c>
      <c r="T10" s="228">
        <f>SUM('6 Expense Summary'!W$33)</f>
        <v>0</v>
      </c>
      <c r="U10" s="228">
        <f>SUM('6 Expense Summary'!X$33)</f>
        <v>0</v>
      </c>
      <c r="V10" s="228">
        <f>SUM('6 Expense Summary'!Y$33)</f>
        <v>0</v>
      </c>
      <c r="W10" s="228">
        <f>SUM('6 Expense Summary'!Z$33)</f>
        <v>0</v>
      </c>
      <c r="X10" s="228">
        <f>SUM('6 Expense Summary'!AA$33)</f>
        <v>0</v>
      </c>
      <c r="Y10" s="228">
        <f>SUM('6 Expense Summary'!AB$33)</f>
        <v>0</v>
      </c>
      <c r="Z10" s="228">
        <f>SUM('6 Expense Summary'!AC$33)</f>
        <v>0</v>
      </c>
      <c r="AA10" s="228">
        <f>SUM('6 Expense Summary'!AD$33)</f>
        <v>0</v>
      </c>
      <c r="AB10" s="228">
        <f>SUM('6 Expense Summary'!AE$33)</f>
        <v>0</v>
      </c>
      <c r="AC10" s="228">
        <f>SUM('6 Expense Summary'!AF$33)</f>
        <v>0</v>
      </c>
      <c r="AD10" s="228">
        <f>SUM('6 Expense Summary'!AG$33)</f>
        <v>0</v>
      </c>
    </row>
    <row r="11" spans="1:30" ht="21.75" customHeight="1">
      <c r="A11" s="219" t="s">
        <v>257</v>
      </c>
      <c r="B11" s="143"/>
      <c r="C11" s="183"/>
      <c r="D11" s="34"/>
      <c r="E11" s="145"/>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row>
    <row r="12" spans="1:30" ht="12.75">
      <c r="A12" s="41"/>
      <c r="B12" s="41"/>
      <c r="C12" s="73"/>
      <c r="D12" s="229"/>
      <c r="E12" s="148"/>
      <c r="F12" s="74"/>
      <c r="G12" s="74"/>
      <c r="H12" s="74"/>
      <c r="I12" s="74"/>
      <c r="J12" s="74"/>
      <c r="K12" s="74"/>
      <c r="L12" s="74"/>
      <c r="M12" s="74"/>
      <c r="N12" s="74"/>
      <c r="O12" s="74"/>
      <c r="P12" s="164"/>
      <c r="Q12" s="164"/>
      <c r="R12" s="164"/>
      <c r="S12" s="164"/>
      <c r="T12" s="164"/>
      <c r="U12" s="164"/>
      <c r="V12" s="164"/>
      <c r="W12" s="164"/>
      <c r="X12" s="164"/>
      <c r="Y12" s="164"/>
      <c r="Z12" s="164"/>
      <c r="AA12" s="164"/>
      <c r="AB12" s="164"/>
      <c r="AC12" s="164"/>
      <c r="AD12" s="164"/>
    </row>
    <row r="13" spans="3:30" ht="12.75">
      <c r="C13" s="213"/>
      <c r="D13" s="125"/>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row>
    <row r="14" spans="1:30" ht="13.5">
      <c r="A14" s="219" t="s">
        <v>108</v>
      </c>
      <c r="B14" s="143"/>
      <c r="C14" s="73"/>
      <c r="D14" s="229"/>
      <c r="E14" s="145"/>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row>
    <row r="15" spans="1:30" ht="12.75">
      <c r="A15" s="169" t="s">
        <v>121</v>
      </c>
      <c r="C15" s="230">
        <f>ROUND(C10,0)</f>
        <v>208</v>
      </c>
      <c r="D15" s="231">
        <f>ROUND(D10,0)</f>
        <v>1432</v>
      </c>
      <c r="F15" s="232">
        <f aca="true" t="shared" si="0" ref="F15:P15">ROUND(F11,0)</f>
        <v>0</v>
      </c>
      <c r="G15" s="232">
        <f t="shared" si="0"/>
        <v>0</v>
      </c>
      <c r="H15" s="232">
        <f t="shared" si="0"/>
        <v>0</v>
      </c>
      <c r="I15" s="232">
        <f t="shared" si="0"/>
        <v>0</v>
      </c>
      <c r="J15" s="232">
        <f t="shared" si="0"/>
        <v>0</v>
      </c>
      <c r="K15" s="232">
        <f t="shared" si="0"/>
        <v>0</v>
      </c>
      <c r="L15" s="232">
        <f t="shared" si="0"/>
        <v>0</v>
      </c>
      <c r="M15" s="232">
        <f t="shared" si="0"/>
        <v>0</v>
      </c>
      <c r="N15" s="232">
        <f t="shared" si="0"/>
        <v>0</v>
      </c>
      <c r="O15" s="232">
        <f t="shared" si="0"/>
        <v>0</v>
      </c>
      <c r="P15" s="232">
        <f t="shared" si="0"/>
        <v>0</v>
      </c>
      <c r="Q15" s="232">
        <f aca="true" t="shared" si="1" ref="Q15:AD15">ROUND(Q11,0)</f>
        <v>0</v>
      </c>
      <c r="R15" s="232">
        <f t="shared" si="1"/>
        <v>0</v>
      </c>
      <c r="S15" s="232">
        <f t="shared" si="1"/>
        <v>0</v>
      </c>
      <c r="T15" s="232">
        <f t="shared" si="1"/>
        <v>0</v>
      </c>
      <c r="U15" s="232">
        <f t="shared" si="1"/>
        <v>0</v>
      </c>
      <c r="V15" s="232">
        <f t="shared" si="1"/>
        <v>0</v>
      </c>
      <c r="W15" s="232">
        <f t="shared" si="1"/>
        <v>0</v>
      </c>
      <c r="X15" s="232">
        <f t="shared" si="1"/>
        <v>0</v>
      </c>
      <c r="Y15" s="232">
        <f t="shared" si="1"/>
        <v>0</v>
      </c>
      <c r="Z15" s="232">
        <f t="shared" si="1"/>
        <v>0</v>
      </c>
      <c r="AA15" s="232">
        <f t="shared" si="1"/>
        <v>0</v>
      </c>
      <c r="AB15" s="232">
        <f t="shared" si="1"/>
        <v>0</v>
      </c>
      <c r="AC15" s="232">
        <f t="shared" si="1"/>
        <v>0</v>
      </c>
      <c r="AD15" s="232">
        <f t="shared" si="1"/>
        <v>0</v>
      </c>
    </row>
    <row r="16" spans="1:30" ht="12.75">
      <c r="A16" s="43" t="s">
        <v>114</v>
      </c>
      <c r="C16" s="230"/>
      <c r="D16" s="231"/>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row>
    <row r="17" spans="1:30" ht="12.75">
      <c r="A17" s="43" t="s">
        <v>112</v>
      </c>
      <c r="C17" s="230">
        <f>C15-C18</f>
        <v>173</v>
      </c>
      <c r="D17" s="231">
        <f>D15-D18</f>
        <v>1432</v>
      </c>
      <c r="F17" s="233">
        <f aca="true" t="shared" si="2" ref="F17:P17">F15-F18</f>
        <v>0</v>
      </c>
      <c r="G17" s="233">
        <f t="shared" si="2"/>
        <v>0</v>
      </c>
      <c r="H17" s="233">
        <f t="shared" si="2"/>
        <v>0</v>
      </c>
      <c r="I17" s="233">
        <f t="shared" si="2"/>
        <v>0</v>
      </c>
      <c r="J17" s="233">
        <f>J15-J18</f>
        <v>0</v>
      </c>
      <c r="K17" s="233">
        <f t="shared" si="2"/>
        <v>0</v>
      </c>
      <c r="L17" s="233">
        <f t="shared" si="2"/>
        <v>0</v>
      </c>
      <c r="M17" s="233">
        <f t="shared" si="2"/>
        <v>0</v>
      </c>
      <c r="N17" s="233">
        <f t="shared" si="2"/>
        <v>0</v>
      </c>
      <c r="O17" s="233">
        <f t="shared" si="2"/>
        <v>0</v>
      </c>
      <c r="P17" s="233">
        <f t="shared" si="2"/>
        <v>0</v>
      </c>
      <c r="Q17" s="233">
        <f aca="true" t="shared" si="3" ref="Q17:AD17">Q15-Q18</f>
        <v>0</v>
      </c>
      <c r="R17" s="233">
        <f t="shared" si="3"/>
        <v>0</v>
      </c>
      <c r="S17" s="233">
        <f t="shared" si="3"/>
        <v>0</v>
      </c>
      <c r="T17" s="233">
        <f t="shared" si="3"/>
        <v>0</v>
      </c>
      <c r="U17" s="233">
        <f t="shared" si="3"/>
        <v>0</v>
      </c>
      <c r="V17" s="233">
        <f t="shared" si="3"/>
        <v>0</v>
      </c>
      <c r="W17" s="233">
        <f t="shared" si="3"/>
        <v>0</v>
      </c>
      <c r="X17" s="233">
        <f t="shared" si="3"/>
        <v>0</v>
      </c>
      <c r="Y17" s="233">
        <f t="shared" si="3"/>
        <v>0</v>
      </c>
      <c r="Z17" s="233">
        <f t="shared" si="3"/>
        <v>0</v>
      </c>
      <c r="AA17" s="233">
        <f t="shared" si="3"/>
        <v>0</v>
      </c>
      <c r="AB17" s="233">
        <f t="shared" si="3"/>
        <v>0</v>
      </c>
      <c r="AC17" s="233">
        <f t="shared" si="3"/>
        <v>0</v>
      </c>
      <c r="AD17" s="233">
        <f t="shared" si="3"/>
        <v>0</v>
      </c>
    </row>
    <row r="18" spans="1:30" ht="12.75">
      <c r="A18" s="43" t="s">
        <v>113</v>
      </c>
      <c r="C18" s="230">
        <f>ROUND('6 Expense Summary'!D$16/'6 Expense Summary'!D$31,0)</f>
        <v>35</v>
      </c>
      <c r="D18" s="231">
        <f>ROUND('6 Expense Summary'!E$16/'6 Expense Summary'!E$31,0)</f>
        <v>0</v>
      </c>
      <c r="F18" s="233">
        <f>IF(F15&gt;0,ROUND('6 Expense Summary'!I$16/'6 Expense Summary'!I$31,0),0)</f>
        <v>0</v>
      </c>
      <c r="G18" s="233">
        <f>IF(G15&gt;0,ROUND('6 Expense Summary'!J$16/'6 Expense Summary'!J$31,0),0)</f>
        <v>0</v>
      </c>
      <c r="H18" s="233">
        <f>IF(H15&gt;0,ROUND('6 Expense Summary'!K$16/'6 Expense Summary'!K$31,0),0)</f>
        <v>0</v>
      </c>
      <c r="I18" s="233">
        <f>IF(I15&gt;0,ROUND('6 Expense Summary'!L$16/'6 Expense Summary'!L$31,0),0)</f>
        <v>0</v>
      </c>
      <c r="J18" s="233">
        <f>IF(J15&gt;0,ROUND('6 Expense Summary'!M$16/'6 Expense Summary'!M$31,0),0)</f>
        <v>0</v>
      </c>
      <c r="K18" s="233">
        <f>IF(K15&gt;0,ROUND('6 Expense Summary'!N$16/'6 Expense Summary'!N$31,0),0)</f>
        <v>0</v>
      </c>
      <c r="L18" s="233">
        <f>IF(L15&gt;0,ROUND('6 Expense Summary'!O$16/'6 Expense Summary'!O$31,0),0)</f>
        <v>0</v>
      </c>
      <c r="M18" s="233">
        <f>IF(M15&gt;0,ROUND('6 Expense Summary'!P$16/'6 Expense Summary'!P$31,0),0)</f>
        <v>0</v>
      </c>
      <c r="N18" s="233">
        <f>IF(N15&gt;0,ROUND('6 Expense Summary'!Q$16/'6 Expense Summary'!Q$31,0),0)</f>
        <v>0</v>
      </c>
      <c r="O18" s="233">
        <f>IF(O15&gt;0,ROUND('6 Expense Summary'!R$16/'6 Expense Summary'!R$31,0),0)</f>
        <v>0</v>
      </c>
      <c r="P18" s="233">
        <f>IF(P15&gt;0,ROUND('6 Expense Summary'!S$16/'6 Expense Summary'!S$31,0),0)</f>
        <v>0</v>
      </c>
      <c r="Q18" s="233">
        <f>IF(Q15&gt;0,ROUND('6 Expense Summary'!T$16/'6 Expense Summary'!T$31,0),0)</f>
        <v>0</v>
      </c>
      <c r="R18" s="233">
        <f>IF(R15&gt;0,ROUND('6 Expense Summary'!U$16/'6 Expense Summary'!U$31,0),0)</f>
        <v>0</v>
      </c>
      <c r="S18" s="233">
        <f>IF(S15&gt;0,ROUND('6 Expense Summary'!V$16/'6 Expense Summary'!V$31,0),0)</f>
        <v>0</v>
      </c>
      <c r="T18" s="233">
        <f>IF(T15&gt;0,ROUND('6 Expense Summary'!W$16/'6 Expense Summary'!W$31,0),0)</f>
        <v>0</v>
      </c>
      <c r="U18" s="233">
        <f>IF(U15&gt;0,ROUND('6 Expense Summary'!X$16/'6 Expense Summary'!X$31,0),0)</f>
        <v>0</v>
      </c>
      <c r="V18" s="233">
        <f>IF(V15&gt;0,ROUND('6 Expense Summary'!Y$16/'6 Expense Summary'!Y$31,0),0)</f>
        <v>0</v>
      </c>
      <c r="W18" s="233">
        <f>IF(W15&gt;0,ROUND('6 Expense Summary'!Z$16/'6 Expense Summary'!Z$31,0),0)</f>
        <v>0</v>
      </c>
      <c r="X18" s="233">
        <f>IF(X15&gt;0,ROUND('6 Expense Summary'!AA$16/'6 Expense Summary'!AA$31,0),0)</f>
        <v>0</v>
      </c>
      <c r="Y18" s="233">
        <f>IF(Y15&gt;0,ROUND('6 Expense Summary'!AB$16/'6 Expense Summary'!AB$31,0),0)</f>
        <v>0</v>
      </c>
      <c r="Z18" s="233">
        <f>IF(Z15&gt;0,ROUND('6 Expense Summary'!AC$16/'6 Expense Summary'!AC$31,0),0)</f>
        <v>0</v>
      </c>
      <c r="AA18" s="233">
        <f>IF(AA15&gt;0,ROUND('6 Expense Summary'!AD$16/'6 Expense Summary'!AD$31,0),0)</f>
        <v>0</v>
      </c>
      <c r="AB18" s="233">
        <f>IF(AB15&gt;0,ROUND('6 Expense Summary'!AE$16/'6 Expense Summary'!AE$31,0),0)</f>
        <v>0</v>
      </c>
      <c r="AC18" s="233">
        <f>IF(AC15&gt;0,ROUND('6 Expense Summary'!AF$16/'6 Expense Summary'!AF$31,0),0)</f>
        <v>0</v>
      </c>
      <c r="AD18" s="233">
        <f>IF(AD15&gt;0,ROUND('6 Expense Summary'!AG$16/'6 Expense Summary'!AG$31,0),0)</f>
        <v>0</v>
      </c>
    </row>
    <row r="19" spans="3:30" ht="12.75">
      <c r="C19" s="230"/>
      <c r="D19" s="231"/>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row>
    <row r="20" spans="1:30" ht="12.75">
      <c r="A20" s="169" t="s">
        <v>227</v>
      </c>
      <c r="C20" s="230">
        <f>ROUND(C16*1.625,0)</f>
        <v>0</v>
      </c>
      <c r="D20" s="231">
        <f>ROUND(D16*1.625,0)</f>
        <v>0</v>
      </c>
      <c r="F20" s="232">
        <f>ROUND(F15*1.2,0)</f>
        <v>0</v>
      </c>
      <c r="G20" s="232">
        <f aca="true" t="shared" si="4" ref="G20:AD20">ROUND(G15*1.2,0)</f>
        <v>0</v>
      </c>
      <c r="H20" s="232">
        <f t="shared" si="4"/>
        <v>0</v>
      </c>
      <c r="I20" s="232">
        <f t="shared" si="4"/>
        <v>0</v>
      </c>
      <c r="J20" s="232">
        <f t="shared" si="4"/>
        <v>0</v>
      </c>
      <c r="K20" s="232">
        <f t="shared" si="4"/>
        <v>0</v>
      </c>
      <c r="L20" s="232">
        <f t="shared" si="4"/>
        <v>0</v>
      </c>
      <c r="M20" s="232">
        <f t="shared" si="4"/>
        <v>0</v>
      </c>
      <c r="N20" s="232">
        <f t="shared" si="4"/>
        <v>0</v>
      </c>
      <c r="O20" s="232">
        <f t="shared" si="4"/>
        <v>0</v>
      </c>
      <c r="P20" s="232">
        <f t="shared" si="4"/>
        <v>0</v>
      </c>
      <c r="Q20" s="232">
        <f t="shared" si="4"/>
        <v>0</v>
      </c>
      <c r="R20" s="232">
        <f t="shared" si="4"/>
        <v>0</v>
      </c>
      <c r="S20" s="232">
        <f t="shared" si="4"/>
        <v>0</v>
      </c>
      <c r="T20" s="232">
        <f t="shared" si="4"/>
        <v>0</v>
      </c>
      <c r="U20" s="232">
        <f t="shared" si="4"/>
        <v>0</v>
      </c>
      <c r="V20" s="232">
        <f t="shared" si="4"/>
        <v>0</v>
      </c>
      <c r="W20" s="232">
        <f t="shared" si="4"/>
        <v>0</v>
      </c>
      <c r="X20" s="232">
        <f t="shared" si="4"/>
        <v>0</v>
      </c>
      <c r="Y20" s="232">
        <f t="shared" si="4"/>
        <v>0</v>
      </c>
      <c r="Z20" s="232">
        <f t="shared" si="4"/>
        <v>0</v>
      </c>
      <c r="AA20" s="232">
        <f t="shared" si="4"/>
        <v>0</v>
      </c>
      <c r="AB20" s="232">
        <f t="shared" si="4"/>
        <v>0</v>
      </c>
      <c r="AC20" s="232">
        <f t="shared" si="4"/>
        <v>0</v>
      </c>
      <c r="AD20" s="232">
        <f t="shared" si="4"/>
        <v>0</v>
      </c>
    </row>
    <row r="21" spans="1:30" ht="12.75">
      <c r="A21" s="60" t="s">
        <v>184</v>
      </c>
      <c r="C21" s="213"/>
      <c r="D21" s="125"/>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row>
    <row r="22" spans="1:30" ht="12.75">
      <c r="A22" s="43" t="s">
        <v>114</v>
      </c>
      <c r="C22" s="230"/>
      <c r="D22" s="231"/>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row>
    <row r="23" spans="1:30" ht="12.75">
      <c r="A23" s="43" t="s">
        <v>112</v>
      </c>
      <c r="C23" s="230">
        <f>C20-C24-C25</f>
        <v>-165</v>
      </c>
      <c r="D23" s="231">
        <f>D20-D24-D25</f>
        <v>-895</v>
      </c>
      <c r="F23" s="233">
        <f aca="true" t="shared" si="5" ref="F23:P23">F20-F24-F25</f>
        <v>0</v>
      </c>
      <c r="G23" s="233">
        <f t="shared" si="5"/>
        <v>0</v>
      </c>
      <c r="H23" s="233">
        <f t="shared" si="5"/>
        <v>0</v>
      </c>
      <c r="I23" s="233">
        <f t="shared" si="5"/>
        <v>0</v>
      </c>
      <c r="J23" s="233">
        <f t="shared" si="5"/>
        <v>0</v>
      </c>
      <c r="K23" s="233">
        <f t="shared" si="5"/>
        <v>0</v>
      </c>
      <c r="L23" s="233">
        <f t="shared" si="5"/>
        <v>0</v>
      </c>
      <c r="M23" s="233">
        <f t="shared" si="5"/>
        <v>0</v>
      </c>
      <c r="N23" s="233">
        <f t="shared" si="5"/>
        <v>0</v>
      </c>
      <c r="O23" s="233">
        <f t="shared" si="5"/>
        <v>0</v>
      </c>
      <c r="P23" s="233">
        <f t="shared" si="5"/>
        <v>0</v>
      </c>
      <c r="Q23" s="233">
        <f aca="true" t="shared" si="6" ref="Q23:AD23">Q20-Q24-Q25</f>
        <v>0</v>
      </c>
      <c r="R23" s="233">
        <f t="shared" si="6"/>
        <v>0</v>
      </c>
      <c r="S23" s="233">
        <f t="shared" si="6"/>
        <v>0</v>
      </c>
      <c r="T23" s="233">
        <f t="shared" si="6"/>
        <v>0</v>
      </c>
      <c r="U23" s="233">
        <f t="shared" si="6"/>
        <v>0</v>
      </c>
      <c r="V23" s="233">
        <f t="shared" si="6"/>
        <v>0</v>
      </c>
      <c r="W23" s="233">
        <f t="shared" si="6"/>
        <v>0</v>
      </c>
      <c r="X23" s="233">
        <f t="shared" si="6"/>
        <v>0</v>
      </c>
      <c r="Y23" s="233">
        <f t="shared" si="6"/>
        <v>0</v>
      </c>
      <c r="Z23" s="233">
        <f t="shared" si="6"/>
        <v>0</v>
      </c>
      <c r="AA23" s="233">
        <f t="shared" si="6"/>
        <v>0</v>
      </c>
      <c r="AB23" s="233">
        <f t="shared" si="6"/>
        <v>0</v>
      </c>
      <c r="AC23" s="233">
        <f t="shared" si="6"/>
        <v>0</v>
      </c>
      <c r="AD23" s="233">
        <f t="shared" si="6"/>
        <v>0</v>
      </c>
    </row>
    <row r="24" spans="1:30" ht="12.75">
      <c r="A24" s="43" t="s">
        <v>113</v>
      </c>
      <c r="C24" s="230">
        <f>ROUND('6 Expense Summary'!D$16/'6 Expense Summary'!D$31,0)</f>
        <v>35</v>
      </c>
      <c r="D24" s="231">
        <f>ROUND('6 Expense Summary'!E$16/'6 Expense Summary'!E$31,0)</f>
        <v>0</v>
      </c>
      <c r="F24" s="233">
        <f>IF(F20&gt;0,ROUND('6 Expense Summary'!I$16/'6 Expense Summary'!I$31,0),0)</f>
        <v>0</v>
      </c>
      <c r="G24" s="233">
        <f>IF(G20&gt;0,ROUND('6 Expense Summary'!J$16/'6 Expense Summary'!J$31,0),0)</f>
        <v>0</v>
      </c>
      <c r="H24" s="233">
        <f>IF(H20&gt;0,ROUND('6 Expense Summary'!K$16/'6 Expense Summary'!K$31,0),0)</f>
        <v>0</v>
      </c>
      <c r="I24" s="233">
        <f>IF(I20&gt;0,ROUND('6 Expense Summary'!L$16/'6 Expense Summary'!L$31,0),0)</f>
        <v>0</v>
      </c>
      <c r="J24" s="233">
        <f>IF(J20&gt;0,ROUND('6 Expense Summary'!M$16/'6 Expense Summary'!M$31,0),0)</f>
        <v>0</v>
      </c>
      <c r="K24" s="233">
        <f>IF(K20&gt;0,ROUND('6 Expense Summary'!N$16/'6 Expense Summary'!N$31,0),0)</f>
        <v>0</v>
      </c>
      <c r="L24" s="233">
        <f>IF(L20&gt;0,ROUND('6 Expense Summary'!O$16/'6 Expense Summary'!O$31,0),0)</f>
        <v>0</v>
      </c>
      <c r="M24" s="233">
        <f>IF(M20&gt;0,ROUND('6 Expense Summary'!P$16/'6 Expense Summary'!P$31,0),0)</f>
        <v>0</v>
      </c>
      <c r="N24" s="233">
        <f>IF(N20&gt;0,ROUND('6 Expense Summary'!Q$16/'6 Expense Summary'!Q$31,0),0)</f>
        <v>0</v>
      </c>
      <c r="O24" s="233">
        <f>IF(O20&gt;0,ROUND('6 Expense Summary'!R$16/'6 Expense Summary'!R$31,0),0)</f>
        <v>0</v>
      </c>
      <c r="P24" s="233">
        <f>IF(P20&gt;0,ROUND('6 Expense Summary'!S$16/'6 Expense Summary'!S$31,0),0)</f>
        <v>0</v>
      </c>
      <c r="Q24" s="233">
        <f>IF(Q20&gt;0,ROUND('6 Expense Summary'!T$16/'6 Expense Summary'!T$31,0),0)</f>
        <v>0</v>
      </c>
      <c r="R24" s="233">
        <f>IF(R20&gt;0,ROUND('6 Expense Summary'!U$16/'6 Expense Summary'!U$31,0),0)</f>
        <v>0</v>
      </c>
      <c r="S24" s="233">
        <f>IF(S20&gt;0,ROUND('6 Expense Summary'!V$16/'6 Expense Summary'!V$31,0),0)</f>
        <v>0</v>
      </c>
      <c r="T24" s="233">
        <f>IF(T20&gt;0,ROUND('6 Expense Summary'!W$16/'6 Expense Summary'!W$31,0),0)</f>
        <v>0</v>
      </c>
      <c r="U24" s="233">
        <f>IF(U20&gt;0,ROUND('6 Expense Summary'!X$16/'6 Expense Summary'!X$31,0),0)</f>
        <v>0</v>
      </c>
      <c r="V24" s="233">
        <f>IF(V20&gt;0,ROUND('6 Expense Summary'!Y$16/'6 Expense Summary'!Y$31,0),0)</f>
        <v>0</v>
      </c>
      <c r="W24" s="233">
        <f>IF(W20&gt;0,ROUND('6 Expense Summary'!Z$16/'6 Expense Summary'!Z$31,0),0)</f>
        <v>0</v>
      </c>
      <c r="X24" s="233">
        <f>IF(X20&gt;0,ROUND('6 Expense Summary'!AA$16/'6 Expense Summary'!AA$31,0),0)</f>
        <v>0</v>
      </c>
      <c r="Y24" s="233">
        <f>IF(Y20&gt;0,ROUND('6 Expense Summary'!AB$16/'6 Expense Summary'!AB$31,0),0)</f>
        <v>0</v>
      </c>
      <c r="Z24" s="233">
        <f>IF(Z20&gt;0,ROUND('6 Expense Summary'!AC$16/'6 Expense Summary'!AC$31,0),0)</f>
        <v>0</v>
      </c>
      <c r="AA24" s="233">
        <f>IF(AA20&gt;0,ROUND('6 Expense Summary'!AD$16/'6 Expense Summary'!AD$31,0),0)</f>
        <v>0</v>
      </c>
      <c r="AB24" s="233">
        <f>IF(AB20&gt;0,ROUND('6 Expense Summary'!AE$16/'6 Expense Summary'!AE$31,0),0)</f>
        <v>0</v>
      </c>
      <c r="AC24" s="233">
        <f>IF(AC20&gt;0,ROUND('6 Expense Summary'!AF$16/'6 Expense Summary'!AF$31,0),0)</f>
        <v>0</v>
      </c>
      <c r="AD24" s="233">
        <f>IF(AD20&gt;0,ROUND('6 Expense Summary'!AG$16/'6 Expense Summary'!AG$31,0),0)</f>
        <v>0</v>
      </c>
    </row>
    <row r="25" spans="1:30" ht="12.75">
      <c r="A25" s="43" t="s">
        <v>194</v>
      </c>
      <c r="C25" s="230">
        <f>C$15*0.625</f>
        <v>130</v>
      </c>
      <c r="D25" s="231">
        <f>D$15*0.625</f>
        <v>895</v>
      </c>
      <c r="F25" s="233">
        <f aca="true" t="shared" si="7" ref="F25:AD25">F$15*0.05</f>
        <v>0</v>
      </c>
      <c r="G25" s="233">
        <f t="shared" si="7"/>
        <v>0</v>
      </c>
      <c r="H25" s="233">
        <f t="shared" si="7"/>
        <v>0</v>
      </c>
      <c r="I25" s="233">
        <f t="shared" si="7"/>
        <v>0</v>
      </c>
      <c r="J25" s="233">
        <f t="shared" si="7"/>
        <v>0</v>
      </c>
      <c r="K25" s="233">
        <f t="shared" si="7"/>
        <v>0</v>
      </c>
      <c r="L25" s="233">
        <f t="shared" si="7"/>
        <v>0</v>
      </c>
      <c r="M25" s="233">
        <f t="shared" si="7"/>
        <v>0</v>
      </c>
      <c r="N25" s="233">
        <f t="shared" si="7"/>
        <v>0</v>
      </c>
      <c r="O25" s="233">
        <f t="shared" si="7"/>
        <v>0</v>
      </c>
      <c r="P25" s="233">
        <f t="shared" si="7"/>
        <v>0</v>
      </c>
      <c r="Q25" s="233">
        <f t="shared" si="7"/>
        <v>0</v>
      </c>
      <c r="R25" s="233">
        <f t="shared" si="7"/>
        <v>0</v>
      </c>
      <c r="S25" s="233">
        <f t="shared" si="7"/>
        <v>0</v>
      </c>
      <c r="T25" s="233">
        <f t="shared" si="7"/>
        <v>0</v>
      </c>
      <c r="U25" s="233">
        <f t="shared" si="7"/>
        <v>0</v>
      </c>
      <c r="V25" s="233">
        <f t="shared" si="7"/>
        <v>0</v>
      </c>
      <c r="W25" s="233">
        <f t="shared" si="7"/>
        <v>0</v>
      </c>
      <c r="X25" s="233">
        <f t="shared" si="7"/>
        <v>0</v>
      </c>
      <c r="Y25" s="233">
        <f t="shared" si="7"/>
        <v>0</v>
      </c>
      <c r="Z25" s="233">
        <f t="shared" si="7"/>
        <v>0</v>
      </c>
      <c r="AA25" s="233">
        <f t="shared" si="7"/>
        <v>0</v>
      </c>
      <c r="AB25" s="233">
        <f t="shared" si="7"/>
        <v>0</v>
      </c>
      <c r="AC25" s="233">
        <f t="shared" si="7"/>
        <v>0</v>
      </c>
      <c r="AD25" s="233">
        <f t="shared" si="7"/>
        <v>0</v>
      </c>
    </row>
    <row r="26" spans="3:30" ht="12.75">
      <c r="C26" s="230"/>
      <c r="D26" s="231"/>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row>
    <row r="27" spans="1:30" ht="12.75">
      <c r="A27" s="169" t="s">
        <v>228</v>
      </c>
      <c r="C27" s="230">
        <f>ROUND(C15*1.625,0)</f>
        <v>338</v>
      </c>
      <c r="D27" s="231">
        <f>ROUND(D15*1.625,0)</f>
        <v>2327</v>
      </c>
      <c r="F27" s="232">
        <f aca="true" t="shared" si="8" ref="F27:P27">F15</f>
        <v>0</v>
      </c>
      <c r="G27" s="232">
        <f t="shared" si="8"/>
        <v>0</v>
      </c>
      <c r="H27" s="232">
        <f t="shared" si="8"/>
        <v>0</v>
      </c>
      <c r="I27" s="232">
        <f t="shared" si="8"/>
        <v>0</v>
      </c>
      <c r="J27" s="232">
        <f t="shared" si="8"/>
        <v>0</v>
      </c>
      <c r="K27" s="232">
        <f t="shared" si="8"/>
        <v>0</v>
      </c>
      <c r="L27" s="232">
        <f t="shared" si="8"/>
        <v>0</v>
      </c>
      <c r="M27" s="232">
        <f t="shared" si="8"/>
        <v>0</v>
      </c>
      <c r="N27" s="232">
        <f t="shared" si="8"/>
        <v>0</v>
      </c>
      <c r="O27" s="232">
        <f t="shared" si="8"/>
        <v>0</v>
      </c>
      <c r="P27" s="232">
        <f t="shared" si="8"/>
        <v>0</v>
      </c>
      <c r="Q27" s="232">
        <f aca="true" t="shared" si="9" ref="Q27:AD27">Q15</f>
        <v>0</v>
      </c>
      <c r="R27" s="232">
        <f t="shared" si="9"/>
        <v>0</v>
      </c>
      <c r="S27" s="232">
        <f t="shared" si="9"/>
        <v>0</v>
      </c>
      <c r="T27" s="232">
        <f t="shared" si="9"/>
        <v>0</v>
      </c>
      <c r="U27" s="232">
        <f t="shared" si="9"/>
        <v>0</v>
      </c>
      <c r="V27" s="232">
        <f t="shared" si="9"/>
        <v>0</v>
      </c>
      <c r="W27" s="232">
        <f t="shared" si="9"/>
        <v>0</v>
      </c>
      <c r="X27" s="232">
        <f t="shared" si="9"/>
        <v>0</v>
      </c>
      <c r="Y27" s="232">
        <f t="shared" si="9"/>
        <v>0</v>
      </c>
      <c r="Z27" s="232">
        <f t="shared" si="9"/>
        <v>0</v>
      </c>
      <c r="AA27" s="232">
        <f t="shared" si="9"/>
        <v>0</v>
      </c>
      <c r="AB27" s="232">
        <f t="shared" si="9"/>
        <v>0</v>
      </c>
      <c r="AC27" s="232">
        <f t="shared" si="9"/>
        <v>0</v>
      </c>
      <c r="AD27" s="232">
        <f t="shared" si="9"/>
        <v>0</v>
      </c>
    </row>
    <row r="28" spans="1:30" ht="12.75">
      <c r="A28" s="60" t="s">
        <v>192</v>
      </c>
      <c r="C28" s="213"/>
      <c r="D28" s="125"/>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row>
    <row r="29" spans="1:30" ht="12.75">
      <c r="A29" s="43" t="s">
        <v>114</v>
      </c>
      <c r="C29" s="230"/>
      <c r="D29" s="231"/>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row>
    <row r="30" spans="1:30" ht="12.75">
      <c r="A30" s="43" t="s">
        <v>112</v>
      </c>
      <c r="C30" s="230">
        <f>C27-C31-C32</f>
        <v>173</v>
      </c>
      <c r="D30" s="231">
        <f>D27-D31-D32</f>
        <v>1432</v>
      </c>
      <c r="F30" s="233">
        <f aca="true" t="shared" si="10" ref="F30:P30">F27-F31-F32</f>
        <v>0</v>
      </c>
      <c r="G30" s="233">
        <f t="shared" si="10"/>
        <v>0</v>
      </c>
      <c r="H30" s="233">
        <f t="shared" si="10"/>
        <v>0</v>
      </c>
      <c r="I30" s="233">
        <f t="shared" si="10"/>
        <v>0</v>
      </c>
      <c r="J30" s="233">
        <f t="shared" si="10"/>
        <v>0</v>
      </c>
      <c r="K30" s="233">
        <f t="shared" si="10"/>
        <v>0</v>
      </c>
      <c r="L30" s="233">
        <f t="shared" si="10"/>
        <v>0</v>
      </c>
      <c r="M30" s="233">
        <f t="shared" si="10"/>
        <v>0</v>
      </c>
      <c r="N30" s="233">
        <f t="shared" si="10"/>
        <v>0</v>
      </c>
      <c r="O30" s="233">
        <f t="shared" si="10"/>
        <v>0</v>
      </c>
      <c r="P30" s="233">
        <f t="shared" si="10"/>
        <v>0</v>
      </c>
      <c r="Q30" s="233">
        <f aca="true" t="shared" si="11" ref="Q30:AD30">Q27-Q31-Q32</f>
        <v>0</v>
      </c>
      <c r="R30" s="233">
        <f t="shared" si="11"/>
        <v>0</v>
      </c>
      <c r="S30" s="233">
        <f t="shared" si="11"/>
        <v>0</v>
      </c>
      <c r="T30" s="233">
        <f t="shared" si="11"/>
        <v>0</v>
      </c>
      <c r="U30" s="233">
        <f t="shared" si="11"/>
        <v>0</v>
      </c>
      <c r="V30" s="233">
        <f t="shared" si="11"/>
        <v>0</v>
      </c>
      <c r="W30" s="233">
        <f t="shared" si="11"/>
        <v>0</v>
      </c>
      <c r="X30" s="233">
        <f t="shared" si="11"/>
        <v>0</v>
      </c>
      <c r="Y30" s="233">
        <f t="shared" si="11"/>
        <v>0</v>
      </c>
      <c r="Z30" s="233">
        <f t="shared" si="11"/>
        <v>0</v>
      </c>
      <c r="AA30" s="233">
        <f t="shared" si="11"/>
        <v>0</v>
      </c>
      <c r="AB30" s="233">
        <f t="shared" si="11"/>
        <v>0</v>
      </c>
      <c r="AC30" s="233">
        <f t="shared" si="11"/>
        <v>0</v>
      </c>
      <c r="AD30" s="233">
        <f t="shared" si="11"/>
        <v>0</v>
      </c>
    </row>
    <row r="31" spans="1:30" ht="12.75">
      <c r="A31" s="43" t="s">
        <v>113</v>
      </c>
      <c r="C31" s="230">
        <f>ROUND('6 Expense Summary'!D$16/'6 Expense Summary'!D$31,0)</f>
        <v>35</v>
      </c>
      <c r="D31" s="231">
        <f>ROUND('6 Expense Summary'!E$16/'6 Expense Summary'!E$31,0)</f>
        <v>0</v>
      </c>
      <c r="F31" s="233">
        <f>IF(F27&gt;0,ROUND('6 Expense Summary'!I$16/'6 Expense Summary'!I$31,0),0)</f>
        <v>0</v>
      </c>
      <c r="G31" s="233">
        <f>IF(G27&gt;0,ROUND('6 Expense Summary'!J$16/'6 Expense Summary'!J$31,0),0)</f>
        <v>0</v>
      </c>
      <c r="H31" s="233">
        <f>IF(H27&gt;0,ROUND('6 Expense Summary'!K$16/'6 Expense Summary'!K$31,0),0)</f>
        <v>0</v>
      </c>
      <c r="I31" s="233">
        <f>IF(I27&gt;0,ROUND('6 Expense Summary'!L$16/'6 Expense Summary'!L$31,0),0)</f>
        <v>0</v>
      </c>
      <c r="J31" s="233">
        <f>IF(J27&gt;0,ROUND('6 Expense Summary'!M$16/'6 Expense Summary'!M$31,0),0)</f>
        <v>0</v>
      </c>
      <c r="K31" s="233">
        <f>IF(K27&gt;0,ROUND('6 Expense Summary'!N$16/'6 Expense Summary'!N$31,0),0)</f>
        <v>0</v>
      </c>
      <c r="L31" s="233">
        <f>IF(L27&gt;0,ROUND('6 Expense Summary'!O$16/'6 Expense Summary'!O$31,0),0)</f>
        <v>0</v>
      </c>
      <c r="M31" s="233">
        <f>IF(M27&gt;0,ROUND('6 Expense Summary'!P$16/'6 Expense Summary'!P$31,0),0)</f>
        <v>0</v>
      </c>
      <c r="N31" s="233">
        <f>IF(N27&gt;0,ROUND('6 Expense Summary'!Q$16/'6 Expense Summary'!Q$31,0),0)</f>
        <v>0</v>
      </c>
      <c r="O31" s="233">
        <f>IF(O27&gt;0,ROUND('6 Expense Summary'!R$16/'6 Expense Summary'!R$31,0),0)</f>
        <v>0</v>
      </c>
      <c r="P31" s="233">
        <f>IF(P27&gt;0,ROUND('6 Expense Summary'!S$16/'6 Expense Summary'!S$31,0),0)</f>
        <v>0</v>
      </c>
      <c r="Q31" s="233">
        <f>IF(Q27&gt;0,ROUND('6 Expense Summary'!T$16/'6 Expense Summary'!T$31,0),0)</f>
        <v>0</v>
      </c>
      <c r="R31" s="233">
        <f>IF(R27&gt;0,ROUND('6 Expense Summary'!U$16/'6 Expense Summary'!U$31,0),0)</f>
        <v>0</v>
      </c>
      <c r="S31" s="233">
        <f>IF(S27&gt;0,ROUND('6 Expense Summary'!V$16/'6 Expense Summary'!V$31,0),0)</f>
        <v>0</v>
      </c>
      <c r="T31" s="233">
        <f>IF(T27&gt;0,ROUND('6 Expense Summary'!W$16/'6 Expense Summary'!W$31,0),0)</f>
        <v>0</v>
      </c>
      <c r="U31" s="233">
        <f>IF(U27&gt;0,ROUND('6 Expense Summary'!X$16/'6 Expense Summary'!X$31,0),0)</f>
        <v>0</v>
      </c>
      <c r="V31" s="233">
        <f>IF(V27&gt;0,ROUND('6 Expense Summary'!Y$16/'6 Expense Summary'!Y$31,0),0)</f>
        <v>0</v>
      </c>
      <c r="W31" s="233">
        <f>IF(W27&gt;0,ROUND('6 Expense Summary'!Z$16/'6 Expense Summary'!Z$31,0),0)</f>
        <v>0</v>
      </c>
      <c r="X31" s="233">
        <f>IF(X27&gt;0,ROUND('6 Expense Summary'!AA$16/'6 Expense Summary'!AA$31,0),0)</f>
        <v>0</v>
      </c>
      <c r="Y31" s="233">
        <f>IF(Y27&gt;0,ROUND('6 Expense Summary'!AB$16/'6 Expense Summary'!AB$31,0),0)</f>
        <v>0</v>
      </c>
      <c r="Z31" s="233">
        <f>IF(Z27&gt;0,ROUND('6 Expense Summary'!AC$16/'6 Expense Summary'!AC$31,0),0)</f>
        <v>0</v>
      </c>
      <c r="AA31" s="233">
        <f>IF(AA27&gt;0,ROUND('6 Expense Summary'!AD$16/'6 Expense Summary'!AD$31,0),0)</f>
        <v>0</v>
      </c>
      <c r="AB31" s="233">
        <f>IF(AB27&gt;0,ROUND('6 Expense Summary'!AE$16/'6 Expense Summary'!AE$31,0),0)</f>
        <v>0</v>
      </c>
      <c r="AC31" s="233">
        <f>IF(AC27&gt;0,ROUND('6 Expense Summary'!AF$16/'6 Expense Summary'!AF$31,0),0)</f>
        <v>0</v>
      </c>
      <c r="AD31" s="233">
        <f>IF(AD27&gt;0,ROUND('6 Expense Summary'!AG$16/'6 Expense Summary'!AG$31,0),0)</f>
        <v>0</v>
      </c>
    </row>
    <row r="32" spans="1:30" ht="12.75">
      <c r="A32" s="43" t="s">
        <v>194</v>
      </c>
      <c r="C32" s="230">
        <f>C$15*0.625</f>
        <v>130</v>
      </c>
      <c r="D32" s="231">
        <f>D$15*0.625</f>
        <v>895</v>
      </c>
      <c r="F32" s="233">
        <f aca="true" t="shared" si="12" ref="F32:AD32">F$15*0</f>
        <v>0</v>
      </c>
      <c r="G32" s="233">
        <f t="shared" si="12"/>
        <v>0</v>
      </c>
      <c r="H32" s="233">
        <f t="shared" si="12"/>
        <v>0</v>
      </c>
      <c r="I32" s="233">
        <f t="shared" si="12"/>
        <v>0</v>
      </c>
      <c r="J32" s="233">
        <f t="shared" si="12"/>
        <v>0</v>
      </c>
      <c r="K32" s="233">
        <f t="shared" si="12"/>
        <v>0</v>
      </c>
      <c r="L32" s="233">
        <f t="shared" si="12"/>
        <v>0</v>
      </c>
      <c r="M32" s="233">
        <f t="shared" si="12"/>
        <v>0</v>
      </c>
      <c r="N32" s="233">
        <f t="shared" si="12"/>
        <v>0</v>
      </c>
      <c r="O32" s="233">
        <f t="shared" si="12"/>
        <v>0</v>
      </c>
      <c r="P32" s="233">
        <f t="shared" si="12"/>
        <v>0</v>
      </c>
      <c r="Q32" s="233">
        <f t="shared" si="12"/>
        <v>0</v>
      </c>
      <c r="R32" s="233">
        <f t="shared" si="12"/>
        <v>0</v>
      </c>
      <c r="S32" s="233">
        <f t="shared" si="12"/>
        <v>0</v>
      </c>
      <c r="T32" s="233">
        <f t="shared" si="12"/>
        <v>0</v>
      </c>
      <c r="U32" s="233">
        <f t="shared" si="12"/>
        <v>0</v>
      </c>
      <c r="V32" s="233">
        <f t="shared" si="12"/>
        <v>0</v>
      </c>
      <c r="W32" s="233">
        <f t="shared" si="12"/>
        <v>0</v>
      </c>
      <c r="X32" s="233">
        <f t="shared" si="12"/>
        <v>0</v>
      </c>
      <c r="Y32" s="233">
        <f t="shared" si="12"/>
        <v>0</v>
      </c>
      <c r="Z32" s="233">
        <f t="shared" si="12"/>
        <v>0</v>
      </c>
      <c r="AA32" s="233">
        <f t="shared" si="12"/>
        <v>0</v>
      </c>
      <c r="AB32" s="233">
        <f t="shared" si="12"/>
        <v>0</v>
      </c>
      <c r="AC32" s="233">
        <f t="shared" si="12"/>
        <v>0</v>
      </c>
      <c r="AD32" s="233">
        <f t="shared" si="12"/>
        <v>0</v>
      </c>
    </row>
    <row r="33" spans="3:30" ht="12.75">
      <c r="C33" s="213"/>
      <c r="D33" s="125"/>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row>
    <row r="34" spans="1:30" ht="12.75">
      <c r="A34" s="169" t="s">
        <v>229</v>
      </c>
      <c r="C34" s="183">
        <v>100</v>
      </c>
      <c r="D34" s="34">
        <v>0</v>
      </c>
      <c r="F34" s="234">
        <f aca="true" t="shared" si="13" ref="F34:P34">F15*(1+$B$36)</f>
        <v>0</v>
      </c>
      <c r="G34" s="234">
        <f t="shared" si="13"/>
        <v>0</v>
      </c>
      <c r="H34" s="234">
        <f t="shared" si="13"/>
        <v>0</v>
      </c>
      <c r="I34" s="234">
        <f t="shared" si="13"/>
        <v>0</v>
      </c>
      <c r="J34" s="234">
        <f t="shared" si="13"/>
        <v>0</v>
      </c>
      <c r="K34" s="234">
        <f t="shared" si="13"/>
        <v>0</v>
      </c>
      <c r="L34" s="234">
        <f t="shared" si="13"/>
        <v>0</v>
      </c>
      <c r="M34" s="234">
        <f t="shared" si="13"/>
        <v>0</v>
      </c>
      <c r="N34" s="234">
        <f t="shared" si="13"/>
        <v>0</v>
      </c>
      <c r="O34" s="234">
        <f t="shared" si="13"/>
        <v>0</v>
      </c>
      <c r="P34" s="234">
        <f t="shared" si="13"/>
        <v>0</v>
      </c>
      <c r="Q34" s="234">
        <f aca="true" t="shared" si="14" ref="Q34:AD34">Q15*(1+$B$36)</f>
        <v>0</v>
      </c>
      <c r="R34" s="234">
        <f t="shared" si="14"/>
        <v>0</v>
      </c>
      <c r="S34" s="234">
        <f t="shared" si="14"/>
        <v>0</v>
      </c>
      <c r="T34" s="234">
        <f t="shared" si="14"/>
        <v>0</v>
      </c>
      <c r="U34" s="234">
        <f t="shared" si="14"/>
        <v>0</v>
      </c>
      <c r="V34" s="234">
        <f t="shared" si="14"/>
        <v>0</v>
      </c>
      <c r="W34" s="234">
        <f t="shared" si="14"/>
        <v>0</v>
      </c>
      <c r="X34" s="234">
        <f t="shared" si="14"/>
        <v>0</v>
      </c>
      <c r="Y34" s="234">
        <f t="shared" si="14"/>
        <v>0</v>
      </c>
      <c r="Z34" s="234">
        <f t="shared" si="14"/>
        <v>0</v>
      </c>
      <c r="AA34" s="234">
        <f t="shared" si="14"/>
        <v>0</v>
      </c>
      <c r="AB34" s="234">
        <f t="shared" si="14"/>
        <v>0</v>
      </c>
      <c r="AC34" s="234">
        <f t="shared" si="14"/>
        <v>0</v>
      </c>
      <c r="AD34" s="234">
        <f t="shared" si="14"/>
        <v>0</v>
      </c>
    </row>
    <row r="35" spans="1:30" ht="12.75">
      <c r="A35" s="60" t="s">
        <v>185</v>
      </c>
      <c r="C35" s="183"/>
      <c r="D35" s="34"/>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row>
    <row r="36" spans="1:30" ht="12.75">
      <c r="A36" s="43" t="s">
        <v>191</v>
      </c>
      <c r="B36" s="352">
        <f>B47</f>
        <v>0.72</v>
      </c>
      <c r="C36" s="183"/>
      <c r="D36" s="34"/>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row>
    <row r="37" spans="1:30" ht="12.75">
      <c r="A37" s="43" t="s">
        <v>114</v>
      </c>
      <c r="C37" s="183"/>
      <c r="D37" s="34"/>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row>
    <row r="38" spans="1:30" ht="12.75">
      <c r="A38" s="43" t="s">
        <v>112</v>
      </c>
      <c r="C38" s="230">
        <f>IF(C$34&gt;0,SUM(C17),0)</f>
        <v>173</v>
      </c>
      <c r="D38" s="231">
        <f>IF(D$34&gt;0,SUM(D17),0)</f>
        <v>0</v>
      </c>
      <c r="F38" s="233">
        <f aca="true" t="shared" si="15" ref="F38:P38">IF(F$34&gt;0,SUM(F17),0)</f>
        <v>0</v>
      </c>
      <c r="G38" s="233">
        <f t="shared" si="15"/>
        <v>0</v>
      </c>
      <c r="H38" s="233">
        <f t="shared" si="15"/>
        <v>0</v>
      </c>
      <c r="I38" s="233">
        <f t="shared" si="15"/>
        <v>0</v>
      </c>
      <c r="J38" s="233">
        <f t="shared" si="15"/>
        <v>0</v>
      </c>
      <c r="K38" s="233">
        <f t="shared" si="15"/>
        <v>0</v>
      </c>
      <c r="L38" s="233">
        <f t="shared" si="15"/>
        <v>0</v>
      </c>
      <c r="M38" s="233">
        <f t="shared" si="15"/>
        <v>0</v>
      </c>
      <c r="N38" s="233">
        <f t="shared" si="15"/>
        <v>0</v>
      </c>
      <c r="O38" s="233">
        <f t="shared" si="15"/>
        <v>0</v>
      </c>
      <c r="P38" s="233">
        <f t="shared" si="15"/>
        <v>0</v>
      </c>
      <c r="Q38" s="233">
        <f aca="true" t="shared" si="16" ref="Q38:AD38">IF(Q$34&gt;0,SUM(Q17),0)</f>
        <v>0</v>
      </c>
      <c r="R38" s="233">
        <f t="shared" si="16"/>
        <v>0</v>
      </c>
      <c r="S38" s="233">
        <f t="shared" si="16"/>
        <v>0</v>
      </c>
      <c r="T38" s="233">
        <f t="shared" si="16"/>
        <v>0</v>
      </c>
      <c r="U38" s="233">
        <f t="shared" si="16"/>
        <v>0</v>
      </c>
      <c r="V38" s="233">
        <f t="shared" si="16"/>
        <v>0</v>
      </c>
      <c r="W38" s="233">
        <f t="shared" si="16"/>
        <v>0</v>
      </c>
      <c r="X38" s="233">
        <f t="shared" si="16"/>
        <v>0</v>
      </c>
      <c r="Y38" s="233">
        <f t="shared" si="16"/>
        <v>0</v>
      </c>
      <c r="Z38" s="233">
        <f t="shared" si="16"/>
        <v>0</v>
      </c>
      <c r="AA38" s="233">
        <f t="shared" si="16"/>
        <v>0</v>
      </c>
      <c r="AB38" s="233">
        <f t="shared" si="16"/>
        <v>0</v>
      </c>
      <c r="AC38" s="233">
        <f t="shared" si="16"/>
        <v>0</v>
      </c>
      <c r="AD38" s="233">
        <f t="shared" si="16"/>
        <v>0</v>
      </c>
    </row>
    <row r="39" spans="1:30" ht="12.75">
      <c r="A39" s="43" t="s">
        <v>113</v>
      </c>
      <c r="C39" s="230">
        <f>IF(C34&gt;0,ROUND('6 Expense Summary'!D$16/'6 Expense Summary'!D$31,0),0)</f>
        <v>35</v>
      </c>
      <c r="D39" s="231">
        <f>IF(D34&gt;0,ROUND('6 Expense Summary'!E$16/'6 Expense Summary'!E$31,0),0)</f>
        <v>0</v>
      </c>
      <c r="F39" s="233">
        <f>IF(F34&gt;0,ROUND('6 Expense Summary'!I$16/'6 Expense Summary'!I$31,0),0)</f>
        <v>0</v>
      </c>
      <c r="G39" s="233">
        <f>IF(G34&gt;0,ROUND('6 Expense Summary'!J$16/'6 Expense Summary'!J$31,0),0)</f>
        <v>0</v>
      </c>
      <c r="H39" s="233">
        <f>IF(H34&gt;0,ROUND('6 Expense Summary'!K$16/'6 Expense Summary'!K$31,0),0)</f>
        <v>0</v>
      </c>
      <c r="I39" s="233">
        <f>IF(I34&gt;0,ROUND('6 Expense Summary'!L$16/'6 Expense Summary'!L$31,0),0)</f>
        <v>0</v>
      </c>
      <c r="J39" s="233">
        <f>IF(J34&gt;0,ROUND('6 Expense Summary'!M$16/'6 Expense Summary'!M$31,0),0)</f>
        <v>0</v>
      </c>
      <c r="K39" s="233">
        <f>IF(K34&gt;0,ROUND('6 Expense Summary'!N$16/'6 Expense Summary'!N$31,0),0)</f>
        <v>0</v>
      </c>
      <c r="L39" s="233">
        <f>IF(L34&gt;0,ROUND('6 Expense Summary'!O$16/'6 Expense Summary'!O$31,0),0)</f>
        <v>0</v>
      </c>
      <c r="M39" s="233">
        <f>IF(M34&gt;0,ROUND('6 Expense Summary'!P$16/'6 Expense Summary'!P$31,0),0)</f>
        <v>0</v>
      </c>
      <c r="N39" s="233">
        <f>IF(N34&gt;0,ROUND('6 Expense Summary'!Q$16/'6 Expense Summary'!Q$31,0),0)</f>
        <v>0</v>
      </c>
      <c r="O39" s="233">
        <f>IF(O34&gt;0,ROUND('6 Expense Summary'!R$16/'6 Expense Summary'!R$31,0),0)</f>
        <v>0</v>
      </c>
      <c r="P39" s="233">
        <f>IF(P34&gt;0,ROUND('6 Expense Summary'!S$16/'6 Expense Summary'!S$31,0),0)</f>
        <v>0</v>
      </c>
      <c r="Q39" s="233">
        <f>IF(Q34&gt;0,ROUND('6 Expense Summary'!T$16/'6 Expense Summary'!T$31,0),0)</f>
        <v>0</v>
      </c>
      <c r="R39" s="233">
        <f>IF(R34&gt;0,ROUND('6 Expense Summary'!U$16/'6 Expense Summary'!U$31,0),0)</f>
        <v>0</v>
      </c>
      <c r="S39" s="233">
        <f>IF(S34&gt;0,ROUND('6 Expense Summary'!V$16/'6 Expense Summary'!V$31,0),0)</f>
        <v>0</v>
      </c>
      <c r="T39" s="233">
        <f>IF(T34&gt;0,ROUND('6 Expense Summary'!W$16/'6 Expense Summary'!W$31,0),0)</f>
        <v>0</v>
      </c>
      <c r="U39" s="233">
        <f>IF(U34&gt;0,ROUND('6 Expense Summary'!X$16/'6 Expense Summary'!X$31,0),0)</f>
        <v>0</v>
      </c>
      <c r="V39" s="233">
        <f>IF(V34&gt;0,ROUND('6 Expense Summary'!Y$16/'6 Expense Summary'!Y$31,0),0)</f>
        <v>0</v>
      </c>
      <c r="W39" s="233">
        <f>IF(W34&gt;0,ROUND('6 Expense Summary'!Z$16/'6 Expense Summary'!Z$31,0),0)</f>
        <v>0</v>
      </c>
      <c r="X39" s="233">
        <f>IF(X34&gt;0,ROUND('6 Expense Summary'!AA$16/'6 Expense Summary'!AA$31,0),0)</f>
        <v>0</v>
      </c>
      <c r="Y39" s="233">
        <f>IF(Y34&gt;0,ROUND('6 Expense Summary'!AB$16/'6 Expense Summary'!AB$31,0),0)</f>
        <v>0</v>
      </c>
      <c r="Z39" s="233">
        <f>IF(Z34&gt;0,ROUND('6 Expense Summary'!AC$16/'6 Expense Summary'!AC$31,0),0)</f>
        <v>0</v>
      </c>
      <c r="AA39" s="233">
        <f>IF(AA34&gt;0,ROUND('6 Expense Summary'!AD$16/'6 Expense Summary'!AD$31,0),0)</f>
        <v>0</v>
      </c>
      <c r="AB39" s="233">
        <f>IF(AB34&gt;0,ROUND('6 Expense Summary'!AE$16/'6 Expense Summary'!AE$31,0),0)</f>
        <v>0</v>
      </c>
      <c r="AC39" s="233">
        <f>IF(AC34&gt;0,ROUND('6 Expense Summary'!AF$16/'6 Expense Summary'!AF$31,0),0)</f>
        <v>0</v>
      </c>
      <c r="AD39" s="233">
        <f>IF(AD34&gt;0,ROUND('6 Expense Summary'!AG$16/'6 Expense Summary'!AG$31,0),0)</f>
        <v>0</v>
      </c>
    </row>
    <row r="40" spans="1:30" ht="12.75">
      <c r="A40" s="43" t="s">
        <v>194</v>
      </c>
      <c r="C40" s="230">
        <f>IF(C$34&gt;0,C$15*0.625,0)</f>
        <v>130</v>
      </c>
      <c r="D40" s="231">
        <f>IF(D$34&gt;0,D$15*0.625,0)</f>
        <v>0</v>
      </c>
      <c r="F40" s="233">
        <f aca="true" t="shared" si="17" ref="F40:AD40">IF(F$34&gt;0,F$15*$B$36,0)</f>
        <v>0</v>
      </c>
      <c r="G40" s="233">
        <f t="shared" si="17"/>
        <v>0</v>
      </c>
      <c r="H40" s="233">
        <f t="shared" si="17"/>
        <v>0</v>
      </c>
      <c r="I40" s="233">
        <f t="shared" si="17"/>
        <v>0</v>
      </c>
      <c r="J40" s="233">
        <f t="shared" si="17"/>
        <v>0</v>
      </c>
      <c r="K40" s="233">
        <f t="shared" si="17"/>
        <v>0</v>
      </c>
      <c r="L40" s="233">
        <f t="shared" si="17"/>
        <v>0</v>
      </c>
      <c r="M40" s="233">
        <f t="shared" si="17"/>
        <v>0</v>
      </c>
      <c r="N40" s="233">
        <f t="shared" si="17"/>
        <v>0</v>
      </c>
      <c r="O40" s="233">
        <f t="shared" si="17"/>
        <v>0</v>
      </c>
      <c r="P40" s="233">
        <f t="shared" si="17"/>
        <v>0</v>
      </c>
      <c r="Q40" s="233">
        <f t="shared" si="17"/>
        <v>0</v>
      </c>
      <c r="R40" s="233">
        <f t="shared" si="17"/>
        <v>0</v>
      </c>
      <c r="S40" s="233">
        <f t="shared" si="17"/>
        <v>0</v>
      </c>
      <c r="T40" s="233">
        <f t="shared" si="17"/>
        <v>0</v>
      </c>
      <c r="U40" s="233">
        <f t="shared" si="17"/>
        <v>0</v>
      </c>
      <c r="V40" s="233">
        <f t="shared" si="17"/>
        <v>0</v>
      </c>
      <c r="W40" s="233">
        <f t="shared" si="17"/>
        <v>0</v>
      </c>
      <c r="X40" s="233">
        <f t="shared" si="17"/>
        <v>0</v>
      </c>
      <c r="Y40" s="233">
        <f t="shared" si="17"/>
        <v>0</v>
      </c>
      <c r="Z40" s="233">
        <f t="shared" si="17"/>
        <v>0</v>
      </c>
      <c r="AA40" s="233">
        <f t="shared" si="17"/>
        <v>0</v>
      </c>
      <c r="AB40" s="233">
        <f t="shared" si="17"/>
        <v>0</v>
      </c>
      <c r="AC40" s="233">
        <f t="shared" si="17"/>
        <v>0</v>
      </c>
      <c r="AD40" s="233">
        <f t="shared" si="17"/>
        <v>0</v>
      </c>
    </row>
    <row r="41" spans="3:8" ht="12.75">
      <c r="C41" s="213"/>
      <c r="D41" s="125"/>
      <c r="F41" s="124"/>
      <c r="G41" s="124"/>
      <c r="H41" s="124"/>
    </row>
    <row r="42" spans="3:8" ht="12.75">
      <c r="C42" s="124"/>
      <c r="D42" s="124"/>
      <c r="F42" s="124"/>
      <c r="G42" s="124"/>
      <c r="H42" s="124"/>
    </row>
    <row r="43" spans="3:8" ht="12.75">
      <c r="C43" s="124"/>
      <c r="D43" s="124"/>
      <c r="F43" s="124"/>
      <c r="G43" s="124"/>
      <c r="H43" s="124"/>
    </row>
    <row r="44" spans="1:8" ht="12.75">
      <c r="A44" s="2" t="s">
        <v>195</v>
      </c>
      <c r="B44" s="41"/>
      <c r="C44" s="124"/>
      <c r="D44" s="124"/>
      <c r="E44" s="41"/>
      <c r="F44" s="124"/>
      <c r="G44" s="124"/>
      <c r="H44" s="124"/>
    </row>
    <row r="45" spans="1:8" ht="12.75">
      <c r="A45" s="2"/>
      <c r="B45" s="41"/>
      <c r="C45" s="124"/>
      <c r="D45" s="124"/>
      <c r="E45" s="41"/>
      <c r="F45" s="124"/>
      <c r="G45" s="124"/>
      <c r="H45" s="124"/>
    </row>
    <row r="46" spans="1:6" ht="12.75" customHeight="1">
      <c r="A46" s="235" t="s">
        <v>186</v>
      </c>
      <c r="B46" s="236" t="s">
        <v>190</v>
      </c>
      <c r="C46" s="237" t="s">
        <v>187</v>
      </c>
      <c r="D46" s="41"/>
      <c r="E46" s="41"/>
      <c r="F46" s="41"/>
    </row>
    <row r="47" spans="1:5" ht="12.75">
      <c r="A47" s="238" t="s">
        <v>188</v>
      </c>
      <c r="B47" s="239">
        <v>0.72</v>
      </c>
      <c r="C47" s="240">
        <v>0.72</v>
      </c>
      <c r="D47" s="41"/>
      <c r="E47" s="41"/>
    </row>
    <row r="48" spans="1:5" ht="12.75">
      <c r="A48" s="238" t="s">
        <v>189</v>
      </c>
      <c r="B48" s="239">
        <v>0.34</v>
      </c>
      <c r="C48" s="240">
        <v>0.34</v>
      </c>
      <c r="D48" s="41"/>
      <c r="E48" s="41"/>
    </row>
    <row r="49" spans="1:5" ht="12.75">
      <c r="A49" s="41"/>
      <c r="B49" s="41"/>
      <c r="C49" s="41"/>
      <c r="D49" s="41"/>
      <c r="E49" s="41"/>
    </row>
  </sheetData>
  <sheetProtection/>
  <mergeCells count="29">
    <mergeCell ref="AA7:AA8"/>
    <mergeCell ref="AB7:AB8"/>
    <mergeCell ref="AC7:AC8"/>
    <mergeCell ref="AD7:AD8"/>
    <mergeCell ref="V7:V8"/>
    <mergeCell ref="W7:W8"/>
    <mergeCell ref="X7:X8"/>
    <mergeCell ref="Y7:Y8"/>
    <mergeCell ref="Z7:Z8"/>
    <mergeCell ref="Q7:Q8"/>
    <mergeCell ref="R7:R8"/>
    <mergeCell ref="S7:S8"/>
    <mergeCell ref="T7:T8"/>
    <mergeCell ref="U7:U8"/>
    <mergeCell ref="P7:P8"/>
    <mergeCell ref="A2:O2"/>
    <mergeCell ref="A3:O3"/>
    <mergeCell ref="A4:O4"/>
    <mergeCell ref="K7:K8"/>
    <mergeCell ref="L7:L8"/>
    <mergeCell ref="M7:M8"/>
    <mergeCell ref="O7:O8"/>
    <mergeCell ref="C7:D7"/>
    <mergeCell ref="F7:F8"/>
    <mergeCell ref="G7:G8"/>
    <mergeCell ref="N7:N8"/>
    <mergeCell ref="H7:H8"/>
    <mergeCell ref="I7:I8"/>
    <mergeCell ref="J7:J8"/>
  </mergeCells>
  <printOptions gridLines="1"/>
  <pageMargins left="0.5" right="0.5" top="0.75" bottom="0.75" header="0.5" footer="0.5"/>
  <pageSetup fitToHeight="1" fitToWidth="1" horizontalDpi="600" verticalDpi="600" orientation="landscape" paperSize="5" scale="79" r:id="rId1"/>
  <headerFooter alignWithMargins="0">
    <oddHeader>&amp;R&amp;"Arial,Bold"
</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Shawn Franckowiak</dc:creator>
  <cp:keywords/>
  <dc:description/>
  <cp:lastModifiedBy>Vanessa Gleklen</cp:lastModifiedBy>
  <cp:lastPrinted>2015-10-07T20:23:04Z</cp:lastPrinted>
  <dcterms:created xsi:type="dcterms:W3CDTF">2006-04-03T21:43:18Z</dcterms:created>
  <dcterms:modified xsi:type="dcterms:W3CDTF">2022-09-12T18:43:06Z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